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/>
  <mc:AlternateContent xmlns:mc="http://schemas.openxmlformats.org/markup-compatibility/2006">
    <mc:Choice Requires="x15">
      <x15ac:absPath xmlns:x15ac="http://schemas.microsoft.com/office/spreadsheetml/2010/11/ac" url="C:\Users\jungovak\Documents\Data D\VZ\2023\98_R_PZS P1815_Rakovník-Bečov\Dotazy\Dodatek č.2\"/>
    </mc:Choice>
  </mc:AlternateContent>
  <xr:revisionPtr revIDLastSave="0" documentId="8_{06FC9E22-FED0-421D-90AA-A445F0EB02C6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1" r:id="rId1"/>
    <sheet name="PS 11-01-31" sheetId="2" r:id="rId2"/>
    <sheet name="SO 11-00-01" sheetId="3" r:id="rId3"/>
    <sheet name="SO 11-13-01" sheetId="4" r:id="rId4"/>
    <sheet name="SO 11-21-01" sheetId="5" r:id="rId5"/>
    <sheet name="SO 11-21-02" sheetId="6" r:id="rId6"/>
    <sheet name="SO 11-21-03" sheetId="7" r:id="rId7"/>
    <sheet name="SO 11-86-01" sheetId="8" r:id="rId8"/>
    <sheet name="SO 98-98" sheetId="9" r:id="rId9"/>
  </sheets>
  <calcPr calcId="191029"/>
  <webPublishing codePage="0"/>
</workbook>
</file>

<file path=xl/calcChain.xml><?xml version="1.0" encoding="utf-8"?>
<calcChain xmlns="http://schemas.openxmlformats.org/spreadsheetml/2006/main">
  <c r="M35" i="9" l="1"/>
  <c r="O35" i="9" s="1"/>
  <c r="I35" i="9"/>
  <c r="M31" i="9"/>
  <c r="O31" i="9" s="1"/>
  <c r="I31" i="9"/>
  <c r="M27" i="9"/>
  <c r="O27" i="9" s="1"/>
  <c r="I27" i="9"/>
  <c r="M23" i="9"/>
  <c r="M22" i="9" s="1"/>
  <c r="I23" i="9"/>
  <c r="L22" i="9"/>
  <c r="K22" i="9"/>
  <c r="K8" i="9" s="1"/>
  <c r="J22" i="9"/>
  <c r="M18" i="9"/>
  <c r="O18" i="9" s="1"/>
  <c r="I18" i="9"/>
  <c r="M14" i="9"/>
  <c r="O14" i="9" s="1"/>
  <c r="I14" i="9"/>
  <c r="M10" i="9"/>
  <c r="M9" i="9" s="1"/>
  <c r="I10" i="9"/>
  <c r="L9" i="9"/>
  <c r="L8" i="9" s="1"/>
  <c r="T7" i="9" s="1"/>
  <c r="F23" i="1" s="1"/>
  <c r="F22" i="1" s="1"/>
  <c r="K9" i="9"/>
  <c r="J9" i="9"/>
  <c r="J8" i="9"/>
  <c r="M103" i="8"/>
  <c r="M94" i="8" s="1"/>
  <c r="I103" i="8"/>
  <c r="O99" i="8"/>
  <c r="M99" i="8"/>
  <c r="I99" i="8"/>
  <c r="O95" i="8"/>
  <c r="M95" i="8"/>
  <c r="I95" i="8"/>
  <c r="L94" i="8"/>
  <c r="K94" i="8"/>
  <c r="J94" i="8"/>
  <c r="O90" i="8"/>
  <c r="M90" i="8"/>
  <c r="I90" i="8"/>
  <c r="M86" i="8"/>
  <c r="O86" i="8" s="1"/>
  <c r="I86" i="8"/>
  <c r="M82" i="8"/>
  <c r="O82" i="8" s="1"/>
  <c r="I82" i="8"/>
  <c r="O78" i="8"/>
  <c r="M78" i="8"/>
  <c r="I78" i="8"/>
  <c r="O74" i="8"/>
  <c r="M74" i="8"/>
  <c r="I74" i="8"/>
  <c r="M70" i="8"/>
  <c r="O70" i="8" s="1"/>
  <c r="I70" i="8"/>
  <c r="M66" i="8"/>
  <c r="O66" i="8" s="1"/>
  <c r="I66" i="8"/>
  <c r="O62" i="8"/>
  <c r="M62" i="8"/>
  <c r="I62" i="8"/>
  <c r="O58" i="8"/>
  <c r="M58" i="8"/>
  <c r="I58" i="8"/>
  <c r="M54" i="8"/>
  <c r="O54" i="8" s="1"/>
  <c r="I54" i="8"/>
  <c r="M50" i="8"/>
  <c r="O50" i="8" s="1"/>
  <c r="I50" i="8"/>
  <c r="O46" i="8"/>
  <c r="M46" i="8"/>
  <c r="I46" i="8"/>
  <c r="O42" i="8"/>
  <c r="M42" i="8"/>
  <c r="I42" i="8"/>
  <c r="M38" i="8"/>
  <c r="O38" i="8" s="1"/>
  <c r="I38" i="8"/>
  <c r="M34" i="8"/>
  <c r="O34" i="8" s="1"/>
  <c r="I34" i="8"/>
  <c r="O30" i="8"/>
  <c r="M30" i="8"/>
  <c r="I30" i="8"/>
  <c r="O26" i="8"/>
  <c r="M26" i="8"/>
  <c r="I26" i="8"/>
  <c r="M22" i="8"/>
  <c r="O22" i="8" s="1"/>
  <c r="I22" i="8"/>
  <c r="M18" i="8"/>
  <c r="O18" i="8" s="1"/>
  <c r="I18" i="8"/>
  <c r="O14" i="8"/>
  <c r="M14" i="8"/>
  <c r="I14" i="8"/>
  <c r="O10" i="8"/>
  <c r="M10" i="8"/>
  <c r="M9" i="8" s="1"/>
  <c r="M8" i="8" s="1"/>
  <c r="I10" i="8"/>
  <c r="L9" i="8"/>
  <c r="L8" i="8" s="1"/>
  <c r="T7" i="8" s="1"/>
  <c r="F21" i="1" s="1"/>
  <c r="F20" i="1" s="1"/>
  <c r="K9" i="8"/>
  <c r="J9" i="8"/>
  <c r="K8" i="8"/>
  <c r="J8" i="8"/>
  <c r="M44" i="7"/>
  <c r="O44" i="7" s="1"/>
  <c r="I44" i="7"/>
  <c r="M40" i="7"/>
  <c r="O40" i="7" s="1"/>
  <c r="I40" i="7"/>
  <c r="M36" i="7"/>
  <c r="O36" i="7" s="1"/>
  <c r="I36" i="7"/>
  <c r="M32" i="7"/>
  <c r="M31" i="7" s="1"/>
  <c r="I32" i="7"/>
  <c r="L31" i="7"/>
  <c r="L8" i="7" s="1"/>
  <c r="T7" i="7" s="1"/>
  <c r="F19" i="1" s="1"/>
  <c r="K31" i="7"/>
  <c r="J31" i="7"/>
  <c r="O27" i="7"/>
  <c r="M27" i="7"/>
  <c r="I27" i="7"/>
  <c r="M23" i="7"/>
  <c r="O23" i="7" s="1"/>
  <c r="I23" i="7"/>
  <c r="M22" i="7"/>
  <c r="L22" i="7"/>
  <c r="K22" i="7"/>
  <c r="J22" i="7"/>
  <c r="J8" i="7" s="1"/>
  <c r="M18" i="7"/>
  <c r="O18" i="7" s="1"/>
  <c r="I18" i="7"/>
  <c r="M14" i="7"/>
  <c r="O14" i="7" s="1"/>
  <c r="I14" i="7"/>
  <c r="O10" i="7"/>
  <c r="M10" i="7"/>
  <c r="I10" i="7"/>
  <c r="M9" i="7"/>
  <c r="M8" i="7" s="1"/>
  <c r="L9" i="7"/>
  <c r="K9" i="7"/>
  <c r="K8" i="7" s="1"/>
  <c r="C19" i="1" s="1"/>
  <c r="J9" i="7"/>
  <c r="M44" i="6"/>
  <c r="O44" i="6" s="1"/>
  <c r="I44" i="6"/>
  <c r="M40" i="6"/>
  <c r="O40" i="6" s="1"/>
  <c r="I40" i="6"/>
  <c r="M36" i="6"/>
  <c r="O36" i="6" s="1"/>
  <c r="I36" i="6"/>
  <c r="M32" i="6"/>
  <c r="O32" i="6" s="1"/>
  <c r="I32" i="6"/>
  <c r="L31" i="6"/>
  <c r="K31" i="6"/>
  <c r="J31" i="6"/>
  <c r="O27" i="6"/>
  <c r="M27" i="6"/>
  <c r="I27" i="6"/>
  <c r="O23" i="6"/>
  <c r="M23" i="6"/>
  <c r="I23" i="6"/>
  <c r="M22" i="6"/>
  <c r="L22" i="6"/>
  <c r="L8" i="6" s="1"/>
  <c r="T7" i="6" s="1"/>
  <c r="F18" i="1" s="1"/>
  <c r="K22" i="6"/>
  <c r="J22" i="6"/>
  <c r="O18" i="6"/>
  <c r="M18" i="6"/>
  <c r="I18" i="6"/>
  <c r="M14" i="6"/>
  <c r="O14" i="6" s="1"/>
  <c r="I14" i="6"/>
  <c r="M10" i="6"/>
  <c r="O10" i="6" s="1"/>
  <c r="I10" i="6"/>
  <c r="M9" i="6"/>
  <c r="L9" i="6"/>
  <c r="K9" i="6"/>
  <c r="K8" i="6" s="1"/>
  <c r="J9" i="6"/>
  <c r="J8" i="6" s="1"/>
  <c r="M84" i="5"/>
  <c r="O84" i="5" s="1"/>
  <c r="I84" i="5"/>
  <c r="M80" i="5"/>
  <c r="O80" i="5" s="1"/>
  <c r="I80" i="5"/>
  <c r="M76" i="5"/>
  <c r="O76" i="5" s="1"/>
  <c r="I76" i="5"/>
  <c r="M72" i="5"/>
  <c r="O72" i="5" s="1"/>
  <c r="I72" i="5"/>
  <c r="M68" i="5"/>
  <c r="O68" i="5" s="1"/>
  <c r="I68" i="5"/>
  <c r="L67" i="5"/>
  <c r="K67" i="5"/>
  <c r="J67" i="5"/>
  <c r="O63" i="5"/>
  <c r="M63" i="5"/>
  <c r="I63" i="5"/>
  <c r="M62" i="5"/>
  <c r="L62" i="5"/>
  <c r="K62" i="5"/>
  <c r="J62" i="5"/>
  <c r="O58" i="5"/>
  <c r="M58" i="5"/>
  <c r="I58" i="5"/>
  <c r="O54" i="5"/>
  <c r="M54" i="5"/>
  <c r="M53" i="5" s="1"/>
  <c r="I54" i="5"/>
  <c r="L53" i="5"/>
  <c r="K53" i="5"/>
  <c r="J53" i="5"/>
  <c r="M49" i="5"/>
  <c r="O49" i="5" s="1"/>
  <c r="I49" i="5"/>
  <c r="M45" i="5"/>
  <c r="O45" i="5" s="1"/>
  <c r="I45" i="5"/>
  <c r="M41" i="5"/>
  <c r="O41" i="5" s="1"/>
  <c r="I41" i="5"/>
  <c r="M37" i="5"/>
  <c r="O37" i="5" s="1"/>
  <c r="I37" i="5"/>
  <c r="L36" i="5"/>
  <c r="K36" i="5"/>
  <c r="J36" i="5"/>
  <c r="O32" i="5"/>
  <c r="M32" i="5"/>
  <c r="I32" i="5"/>
  <c r="O28" i="5"/>
  <c r="M28" i="5"/>
  <c r="I28" i="5"/>
  <c r="M27" i="5"/>
  <c r="L27" i="5"/>
  <c r="K27" i="5"/>
  <c r="J27" i="5"/>
  <c r="O23" i="5"/>
  <c r="M23" i="5"/>
  <c r="I23" i="5"/>
  <c r="O19" i="5"/>
  <c r="M19" i="5"/>
  <c r="I19" i="5"/>
  <c r="M15" i="5"/>
  <c r="O15" i="5" s="1"/>
  <c r="I15" i="5"/>
  <c r="L14" i="5"/>
  <c r="K14" i="5"/>
  <c r="J14" i="5"/>
  <c r="J8" i="5" s="1"/>
  <c r="M10" i="5"/>
  <c r="M9" i="5" s="1"/>
  <c r="I10" i="5"/>
  <c r="L9" i="5"/>
  <c r="L8" i="5" s="1"/>
  <c r="T7" i="5" s="1"/>
  <c r="F17" i="1" s="1"/>
  <c r="F16" i="1" s="1"/>
  <c r="K9" i="5"/>
  <c r="K8" i="5" s="1"/>
  <c r="J9" i="5"/>
  <c r="O105" i="4"/>
  <c r="M105" i="4"/>
  <c r="I105" i="4"/>
  <c r="O101" i="4"/>
  <c r="M101" i="4"/>
  <c r="I101" i="4"/>
  <c r="O97" i="4"/>
  <c r="M97" i="4"/>
  <c r="I97" i="4"/>
  <c r="M93" i="4"/>
  <c r="O93" i="4" s="1"/>
  <c r="I93" i="4"/>
  <c r="M92" i="4"/>
  <c r="L92" i="4"/>
  <c r="K92" i="4"/>
  <c r="J92" i="4"/>
  <c r="M88" i="4"/>
  <c r="O88" i="4" s="1"/>
  <c r="I88" i="4"/>
  <c r="M84" i="4"/>
  <c r="O84" i="4" s="1"/>
  <c r="I84" i="4"/>
  <c r="O80" i="4"/>
  <c r="M80" i="4"/>
  <c r="I80" i="4"/>
  <c r="O76" i="4"/>
  <c r="M76" i="4"/>
  <c r="I76" i="4"/>
  <c r="M72" i="4"/>
  <c r="O72" i="4" s="1"/>
  <c r="I72" i="4"/>
  <c r="M68" i="4"/>
  <c r="O68" i="4" s="1"/>
  <c r="I68" i="4"/>
  <c r="O64" i="4"/>
  <c r="M64" i="4"/>
  <c r="I64" i="4"/>
  <c r="O60" i="4"/>
  <c r="M60" i="4"/>
  <c r="I60" i="4"/>
  <c r="M56" i="4"/>
  <c r="O56" i="4" s="1"/>
  <c r="I56" i="4"/>
  <c r="M52" i="4"/>
  <c r="O52" i="4" s="1"/>
  <c r="I52" i="4"/>
  <c r="O48" i="4"/>
  <c r="M48" i="4"/>
  <c r="I48" i="4"/>
  <c r="O44" i="4"/>
  <c r="M44" i="4"/>
  <c r="M43" i="4" s="1"/>
  <c r="I44" i="4"/>
  <c r="L43" i="4"/>
  <c r="K43" i="4"/>
  <c r="J43" i="4"/>
  <c r="M39" i="4"/>
  <c r="O39" i="4" s="1"/>
  <c r="I39" i="4"/>
  <c r="M35" i="4"/>
  <c r="O35" i="4" s="1"/>
  <c r="I35" i="4"/>
  <c r="M31" i="4"/>
  <c r="O31" i="4" s="1"/>
  <c r="I31" i="4"/>
  <c r="M27" i="4"/>
  <c r="O27" i="4" s="1"/>
  <c r="I27" i="4"/>
  <c r="L26" i="4"/>
  <c r="K26" i="4"/>
  <c r="K8" i="4" s="1"/>
  <c r="J26" i="4"/>
  <c r="O22" i="4"/>
  <c r="M22" i="4"/>
  <c r="I22" i="4"/>
  <c r="O18" i="4"/>
  <c r="M18" i="4"/>
  <c r="I18" i="4"/>
  <c r="O14" i="4"/>
  <c r="M14" i="4"/>
  <c r="I14" i="4"/>
  <c r="M10" i="4"/>
  <c r="O10" i="4" s="1"/>
  <c r="I10" i="4"/>
  <c r="M9" i="4"/>
  <c r="L9" i="4"/>
  <c r="L8" i="4" s="1"/>
  <c r="T7" i="4" s="1"/>
  <c r="F15" i="1" s="1"/>
  <c r="F14" i="1" s="1"/>
  <c r="K9" i="4"/>
  <c r="J9" i="4"/>
  <c r="J8" i="4" s="1"/>
  <c r="O135" i="3"/>
  <c r="M135" i="3"/>
  <c r="I135" i="3"/>
  <c r="O131" i="3"/>
  <c r="M131" i="3"/>
  <c r="I131" i="3"/>
  <c r="M127" i="3"/>
  <c r="O127" i="3" s="1"/>
  <c r="I127" i="3"/>
  <c r="M123" i="3"/>
  <c r="O123" i="3" s="1"/>
  <c r="I123" i="3"/>
  <c r="O119" i="3"/>
  <c r="M119" i="3"/>
  <c r="I119" i="3"/>
  <c r="O115" i="3"/>
  <c r="M115" i="3"/>
  <c r="M114" i="3" s="1"/>
  <c r="I115" i="3"/>
  <c r="L114" i="3"/>
  <c r="K114" i="3"/>
  <c r="J114" i="3"/>
  <c r="M110" i="3"/>
  <c r="O110" i="3" s="1"/>
  <c r="I110" i="3"/>
  <c r="M106" i="3"/>
  <c r="O106" i="3" s="1"/>
  <c r="I106" i="3"/>
  <c r="M102" i="3"/>
  <c r="O102" i="3" s="1"/>
  <c r="I102" i="3"/>
  <c r="M98" i="3"/>
  <c r="O98" i="3" s="1"/>
  <c r="I98" i="3"/>
  <c r="M94" i="3"/>
  <c r="O94" i="3" s="1"/>
  <c r="I94" i="3"/>
  <c r="M90" i="3"/>
  <c r="M89" i="3" s="1"/>
  <c r="I90" i="3"/>
  <c r="L89" i="3"/>
  <c r="K89" i="3"/>
  <c r="J89" i="3"/>
  <c r="O85" i="3"/>
  <c r="M85" i="3"/>
  <c r="I85" i="3"/>
  <c r="M81" i="3"/>
  <c r="O81" i="3" s="1"/>
  <c r="I81" i="3"/>
  <c r="O77" i="3"/>
  <c r="M77" i="3"/>
  <c r="I77" i="3"/>
  <c r="O73" i="3"/>
  <c r="M73" i="3"/>
  <c r="I73" i="3"/>
  <c r="O69" i="3"/>
  <c r="M69" i="3"/>
  <c r="I69" i="3"/>
  <c r="M65" i="3"/>
  <c r="O65" i="3" s="1"/>
  <c r="I65" i="3"/>
  <c r="O61" i="3"/>
  <c r="M61" i="3"/>
  <c r="I61" i="3"/>
  <c r="O57" i="3"/>
  <c r="M57" i="3"/>
  <c r="I57" i="3"/>
  <c r="O53" i="3"/>
  <c r="M53" i="3"/>
  <c r="I53" i="3"/>
  <c r="M49" i="3"/>
  <c r="M40" i="3" s="1"/>
  <c r="I49" i="3"/>
  <c r="O45" i="3"/>
  <c r="M45" i="3"/>
  <c r="I45" i="3"/>
  <c r="O41" i="3"/>
  <c r="M41" i="3"/>
  <c r="I41" i="3"/>
  <c r="L40" i="3"/>
  <c r="K40" i="3"/>
  <c r="J40" i="3"/>
  <c r="O36" i="3"/>
  <c r="M36" i="3"/>
  <c r="I36" i="3"/>
  <c r="O32" i="3"/>
  <c r="M32" i="3"/>
  <c r="M31" i="3" s="1"/>
  <c r="I32" i="3"/>
  <c r="L31" i="3"/>
  <c r="K31" i="3"/>
  <c r="J31" i="3"/>
  <c r="M27" i="3"/>
  <c r="O27" i="3" s="1"/>
  <c r="I27" i="3"/>
  <c r="M23" i="3"/>
  <c r="M22" i="3" s="1"/>
  <c r="I23" i="3"/>
  <c r="L22" i="3"/>
  <c r="L8" i="3" s="1"/>
  <c r="T7" i="3" s="1"/>
  <c r="F13" i="1" s="1"/>
  <c r="F12" i="1" s="1"/>
  <c r="K22" i="3"/>
  <c r="J22" i="3"/>
  <c r="O18" i="3"/>
  <c r="M18" i="3"/>
  <c r="I18" i="3"/>
  <c r="M14" i="3"/>
  <c r="M9" i="3" s="1"/>
  <c r="I14" i="3"/>
  <c r="O10" i="3"/>
  <c r="M10" i="3"/>
  <c r="I10" i="3"/>
  <c r="L9" i="3"/>
  <c r="K9" i="3"/>
  <c r="J9" i="3"/>
  <c r="K8" i="3"/>
  <c r="J8" i="3"/>
  <c r="O280" i="2"/>
  <c r="M280" i="2"/>
  <c r="I280" i="2"/>
  <c r="M276" i="2"/>
  <c r="O276" i="2" s="1"/>
  <c r="I276" i="2"/>
  <c r="M272" i="2"/>
  <c r="O272" i="2" s="1"/>
  <c r="I272" i="2"/>
  <c r="M268" i="2"/>
  <c r="O268" i="2" s="1"/>
  <c r="I268" i="2"/>
  <c r="O264" i="2"/>
  <c r="M264" i="2"/>
  <c r="I264" i="2"/>
  <c r="M260" i="2"/>
  <c r="O260" i="2" s="1"/>
  <c r="I260" i="2"/>
  <c r="M256" i="2"/>
  <c r="O256" i="2" s="1"/>
  <c r="I256" i="2"/>
  <c r="M252" i="2"/>
  <c r="O252" i="2" s="1"/>
  <c r="I252" i="2"/>
  <c r="O248" i="2"/>
  <c r="M248" i="2"/>
  <c r="I248" i="2"/>
  <c r="M244" i="2"/>
  <c r="O244" i="2" s="1"/>
  <c r="I244" i="2"/>
  <c r="M240" i="2"/>
  <c r="O240" i="2" s="1"/>
  <c r="I240" i="2"/>
  <c r="M236" i="2"/>
  <c r="O236" i="2" s="1"/>
  <c r="I236" i="2"/>
  <c r="O232" i="2"/>
  <c r="M232" i="2"/>
  <c r="I232" i="2"/>
  <c r="M228" i="2"/>
  <c r="O228" i="2" s="1"/>
  <c r="I228" i="2"/>
  <c r="M224" i="2"/>
  <c r="O224" i="2" s="1"/>
  <c r="I224" i="2"/>
  <c r="M220" i="2"/>
  <c r="O220" i="2" s="1"/>
  <c r="I220" i="2"/>
  <c r="O216" i="2"/>
  <c r="M216" i="2"/>
  <c r="I216" i="2"/>
  <c r="M212" i="2"/>
  <c r="O212" i="2" s="1"/>
  <c r="I212" i="2"/>
  <c r="M208" i="2"/>
  <c r="O208" i="2" s="1"/>
  <c r="I208" i="2"/>
  <c r="M204" i="2"/>
  <c r="O204" i="2" s="1"/>
  <c r="I204" i="2"/>
  <c r="O200" i="2"/>
  <c r="M200" i="2"/>
  <c r="I200" i="2"/>
  <c r="M196" i="2"/>
  <c r="O196" i="2" s="1"/>
  <c r="I196" i="2"/>
  <c r="M192" i="2"/>
  <c r="O192" i="2" s="1"/>
  <c r="I192" i="2"/>
  <c r="M188" i="2"/>
  <c r="O188" i="2" s="1"/>
  <c r="I188" i="2"/>
  <c r="O184" i="2"/>
  <c r="M184" i="2"/>
  <c r="I184" i="2"/>
  <c r="M180" i="2"/>
  <c r="O180" i="2" s="1"/>
  <c r="I180" i="2"/>
  <c r="M176" i="2"/>
  <c r="O176" i="2" s="1"/>
  <c r="I176" i="2"/>
  <c r="M172" i="2"/>
  <c r="O172" i="2" s="1"/>
  <c r="I172" i="2"/>
  <c r="O168" i="2"/>
  <c r="M168" i="2"/>
  <c r="I168" i="2"/>
  <c r="M164" i="2"/>
  <c r="O164" i="2" s="1"/>
  <c r="I164" i="2"/>
  <c r="M160" i="2"/>
  <c r="O160" i="2" s="1"/>
  <c r="I160" i="2"/>
  <c r="M156" i="2"/>
  <c r="O156" i="2" s="1"/>
  <c r="I156" i="2"/>
  <c r="O152" i="2"/>
  <c r="M152" i="2"/>
  <c r="I152" i="2"/>
  <c r="M148" i="2"/>
  <c r="O148" i="2" s="1"/>
  <c r="I148" i="2"/>
  <c r="M144" i="2"/>
  <c r="O144" i="2" s="1"/>
  <c r="I144" i="2"/>
  <c r="M140" i="2"/>
  <c r="O140" i="2" s="1"/>
  <c r="I140" i="2"/>
  <c r="O136" i="2"/>
  <c r="M136" i="2"/>
  <c r="I136" i="2"/>
  <c r="M132" i="2"/>
  <c r="O132" i="2" s="1"/>
  <c r="I132" i="2"/>
  <c r="M128" i="2"/>
  <c r="O128" i="2" s="1"/>
  <c r="I128" i="2"/>
  <c r="M124" i="2"/>
  <c r="O124" i="2" s="1"/>
  <c r="I124" i="2"/>
  <c r="O120" i="2"/>
  <c r="M120" i="2"/>
  <c r="I120" i="2"/>
  <c r="M116" i="2"/>
  <c r="O116" i="2" s="1"/>
  <c r="I116" i="2"/>
  <c r="M112" i="2"/>
  <c r="O112" i="2" s="1"/>
  <c r="I112" i="2"/>
  <c r="M108" i="2"/>
  <c r="O108" i="2" s="1"/>
  <c r="I108" i="2"/>
  <c r="O104" i="2"/>
  <c r="M104" i="2"/>
  <c r="M103" i="2" s="1"/>
  <c r="I104" i="2"/>
  <c r="L103" i="2"/>
  <c r="K103" i="2"/>
  <c r="J103" i="2"/>
  <c r="M99" i="2"/>
  <c r="O99" i="2" s="1"/>
  <c r="I99" i="2"/>
  <c r="M95" i="2"/>
  <c r="O95" i="2" s="1"/>
  <c r="I95" i="2"/>
  <c r="M91" i="2"/>
  <c r="O91" i="2" s="1"/>
  <c r="I91" i="2"/>
  <c r="M87" i="2"/>
  <c r="O87" i="2" s="1"/>
  <c r="I87" i="2"/>
  <c r="M83" i="2"/>
  <c r="O83" i="2" s="1"/>
  <c r="I83" i="2"/>
  <c r="M79" i="2"/>
  <c r="O79" i="2" s="1"/>
  <c r="I79" i="2"/>
  <c r="M75" i="2"/>
  <c r="O75" i="2" s="1"/>
  <c r="I75" i="2"/>
  <c r="M71" i="2"/>
  <c r="O71" i="2" s="1"/>
  <c r="I71" i="2"/>
  <c r="M67" i="2"/>
  <c r="O67" i="2" s="1"/>
  <c r="I67" i="2"/>
  <c r="M63" i="2"/>
  <c r="O63" i="2" s="1"/>
  <c r="I63" i="2"/>
  <c r="M59" i="2"/>
  <c r="O59" i="2" s="1"/>
  <c r="I59" i="2"/>
  <c r="M55" i="2"/>
  <c r="O55" i="2" s="1"/>
  <c r="I55" i="2"/>
  <c r="M51" i="2"/>
  <c r="O51" i="2" s="1"/>
  <c r="I51" i="2"/>
  <c r="M47" i="2"/>
  <c r="O47" i="2" s="1"/>
  <c r="I47" i="2"/>
  <c r="M43" i="2"/>
  <c r="O43" i="2" s="1"/>
  <c r="I43" i="2"/>
  <c r="M39" i="2"/>
  <c r="O39" i="2" s="1"/>
  <c r="I39" i="2"/>
  <c r="M35" i="2"/>
  <c r="O35" i="2" s="1"/>
  <c r="I35" i="2"/>
  <c r="M31" i="2"/>
  <c r="O31" i="2" s="1"/>
  <c r="I31" i="2"/>
  <c r="M27" i="2"/>
  <c r="O27" i="2" s="1"/>
  <c r="I27" i="2"/>
  <c r="M23" i="2"/>
  <c r="O23" i="2" s="1"/>
  <c r="I23" i="2"/>
  <c r="M19" i="2"/>
  <c r="O19" i="2" s="1"/>
  <c r="I19" i="2"/>
  <c r="M15" i="2"/>
  <c r="M14" i="2" s="1"/>
  <c r="I15" i="2"/>
  <c r="L14" i="2"/>
  <c r="K14" i="2"/>
  <c r="J14" i="2"/>
  <c r="O10" i="2"/>
  <c r="M10" i="2"/>
  <c r="I10" i="2"/>
  <c r="M9" i="2"/>
  <c r="L9" i="2"/>
  <c r="L8" i="2" s="1"/>
  <c r="T7" i="2" s="1"/>
  <c r="F11" i="1" s="1"/>
  <c r="F10" i="1" s="1"/>
  <c r="K9" i="2"/>
  <c r="K8" i="2" s="1"/>
  <c r="J9" i="2"/>
  <c r="J8" i="2" s="1"/>
  <c r="D19" i="1" l="1"/>
  <c r="E19" i="1"/>
  <c r="M8" i="3"/>
  <c r="C13" i="1" s="1"/>
  <c r="C23" i="1"/>
  <c r="M8" i="2"/>
  <c r="C11" i="1" s="1"/>
  <c r="C21" i="1"/>
  <c r="M8" i="4"/>
  <c r="C15" i="1" s="1"/>
  <c r="M8" i="9"/>
  <c r="O103" i="8"/>
  <c r="O23" i="3"/>
  <c r="O90" i="3"/>
  <c r="O10" i="5"/>
  <c r="M67" i="5"/>
  <c r="M31" i="6"/>
  <c r="M8" i="6" s="1"/>
  <c r="C18" i="1" s="1"/>
  <c r="O32" i="7"/>
  <c r="O10" i="9"/>
  <c r="O23" i="9"/>
  <c r="M26" i="4"/>
  <c r="M36" i="5"/>
  <c r="O15" i="2"/>
  <c r="M14" i="5"/>
  <c r="M8" i="5" s="1"/>
  <c r="C17" i="1" s="1"/>
  <c r="O49" i="3"/>
  <c r="O14" i="3"/>
  <c r="C16" i="1" l="1"/>
  <c r="D17" i="1"/>
  <c r="E17" i="1" s="1"/>
  <c r="C10" i="1"/>
  <c r="D11" i="1"/>
  <c r="E11" i="1"/>
  <c r="E10" i="1" s="1"/>
  <c r="C14" i="1"/>
  <c r="D15" i="1"/>
  <c r="E15" i="1" s="1"/>
  <c r="E14" i="1" s="1"/>
  <c r="D13" i="1"/>
  <c r="E13" i="1" s="1"/>
  <c r="E12" i="1" s="1"/>
  <c r="C12" i="1"/>
  <c r="D18" i="1"/>
  <c r="E18" i="1" s="1"/>
  <c r="C22" i="1"/>
  <c r="D23" i="1"/>
  <c r="E23" i="1" s="1"/>
  <c r="E22" i="1" s="1"/>
  <c r="D21" i="1"/>
  <c r="E21" i="1" s="1"/>
  <c r="E20" i="1" s="1"/>
  <c r="C20" i="1"/>
  <c r="E16" i="1" l="1"/>
  <c r="C7" i="1"/>
  <c r="M3" i="8"/>
  <c r="D20" i="1"/>
  <c r="D22" i="1"/>
  <c r="M3" i="9"/>
  <c r="M3" i="3"/>
  <c r="D12" i="1"/>
  <c r="D14" i="1"/>
  <c r="M3" i="4"/>
  <c r="D10" i="1"/>
  <c r="M3" i="2"/>
  <c r="C6" i="1"/>
  <c r="D16" i="1"/>
  <c r="M3" i="7"/>
  <c r="M3" i="6"/>
  <c r="M3" i="5"/>
</calcChain>
</file>

<file path=xl/sharedStrings.xml><?xml version="1.0" encoding="utf-8"?>
<sst xmlns="http://schemas.openxmlformats.org/spreadsheetml/2006/main" count="3112" uniqueCount="776">
  <si>
    <t>Aspe</t>
  </si>
  <si>
    <t>Rekapitulace ceny</t>
  </si>
  <si>
    <t>S632100186-zm02</t>
  </si>
  <si>
    <t>Výstavba PZS P1815 v km 57,572 trati Rakovník – Bečov n.T.</t>
  </si>
  <si>
    <t>ZŘ</t>
  </si>
  <si>
    <t>20230619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</si>
  <si>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</si>
  <si>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</si>
  <si>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</si>
  <si>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</si>
  <si>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</si>
  <si>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</si>
  <si>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</si>
  <si>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</si>
  <si>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</si>
  <si>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</si>
  <si>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11-01-31</t>
  </si>
  <si>
    <t>Zabezpečení přejezdu v km 57,572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</si>
  <si>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</si>
  <si>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</si>
  <si>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</si>
  <si>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</si>
  <si>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</si>
  <si>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</si>
  <si>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</si>
  <si>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</si>
  <si>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</si>
  <si>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</si>
  <si>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</si>
  <si>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</si>
  <si>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</si>
  <si>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</si>
  <si>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</si>
  <si>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</si>
  <si>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</si>
  <si>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</si>
  <si>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</si>
  <si>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</si>
  <si>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</si>
  <si>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</si>
  <si>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</si>
  <si>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</si>
  <si>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</si>
  <si>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</si>
  <si>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</si>
  <si>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</si>
  <si>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</si>
  <si>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0</t>
  </si>
  <si>
    <t>Všeobecné konstrukce a práce</t>
  </si>
  <si>
    <t>P</t>
  </si>
  <si>
    <t>52</t>
  </si>
  <si>
    <t>R1</t>
  </si>
  <si>
    <t/>
  </si>
  <si>
    <t>ÚPRAVA ADRESNÉHO SW SZZ</t>
  </si>
  <si>
    <t>KPL</t>
  </si>
  <si>
    <t>[bez vazby na CS]</t>
  </si>
  <si>
    <t>PP</t>
  </si>
  <si>
    <t>ASW v ŽST Bečov nad Teplou</t>
  </si>
  <si>
    <t>VV</t>
  </si>
  <si>
    <t>TS</t>
  </si>
  <si>
    <t>Položka obsahuje kompletní práce dle textu položky a dle informací v zadávací dokumnetaci pro tuto činnost.</t>
  </si>
  <si>
    <t>9</t>
  </si>
  <si>
    <t>Ostatní konstrukce a práce</t>
  </si>
  <si>
    <t>1</t>
  </si>
  <si>
    <t>111201</t>
  </si>
  <si>
    <t>ODSTRANĚNÍ KŘOVIN S ODVOZEM DO 1KM</t>
  </si>
  <si>
    <t>M2</t>
  </si>
  <si>
    <t>2022_OTSKP</t>
  </si>
  <si>
    <t>odstranění křovin a stromů do průměru 100 mm    
doprava dřevin na předepsanou vzdálenost    
spálení na hromadách nebo štěpkování</t>
  </si>
  <si>
    <t>12293A</t>
  </si>
  <si>
    <t>ODKOPÁVKY A PROKOPÁVKY OBECNÉ TŘ. III - BEZ DOPRAVY</t>
  </si>
  <si>
    <t>M3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</si>
  <si>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</si>
  <si>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17411</t>
  </si>
  <si>
    <t>ZÁSYP JAM A RÝH ZEMINOU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</si>
  <si>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</si>
  <si>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4</t>
  </si>
  <si>
    <t>13193A</t>
  </si>
  <si>
    <t>HLOUBENÍ JAM ZAPAŽ I NEPAŽ TŘ III - BEZ DOPRAVY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</si>
  <si>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</si>
  <si>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5</t>
  </si>
  <si>
    <t>13293A</t>
  </si>
  <si>
    <t>HLOUBENÍ RÝH ŠÍŘ DO 2M PAŽ I NEPAŽ TŘ. III - BEZ DOPRAVY</t>
  </si>
  <si>
    <t>6</t>
  </si>
  <si>
    <t>747413</t>
  </si>
  <si>
    <t>MĚŘENÍ ZEMNÍCH ODPORŮ - ZEMNICÍ SÍTĚ DÉLKY PÁSKU DO 100 M</t>
  </si>
  <si>
    <t>KUS</t>
  </si>
  <si>
    <t>1. Položka obsahuje:    
 – cenu za měření dle příslušných norem a předpisů, včetně vystavení protokolu    
2. Položka neobsahuje:    
 X    
3. Způsob měření:    
Udává se počet kusů kompletní konstrukce nebo práce.</t>
  </si>
  <si>
    <t>7</t>
  </si>
  <si>
    <t>741B13</t>
  </si>
  <si>
    <t>ZEMNÍCÍ TYČ FEZN DÉLKY PŘES 4,5 M</t>
  </si>
  <si>
    <t>1. Položka obsahuje:    
 – přípravu podkladu pro osazení    
 – spojování    
 – ochranný nátěr spoje dle příslušných norem    
2. Položka neobsahuje:    
 X    
3. Způsob měření:    
Udává se počet kusů kompletní konstrukce nebo práce.</t>
  </si>
  <si>
    <t>8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</si>
  <si>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</si>
  <si>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</si>
  <si>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</si>
  <si>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</si>
  <si>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702212</t>
  </si>
  <si>
    <t>KABELOVÁ CHRÁNIČKA ZEMNÍ DN PŘES 100 DO 200 MM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</si>
  <si>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</si>
  <si>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10</t>
  </si>
  <si>
    <t>701004</t>
  </si>
  <si>
    <t>VYHLEDÁVACÍ MARKER ZEMNÍ</t>
  </si>
  <si>
    <t>1. Položka obsahuje:    
 – veškeré práce a materiál obsažený v názvu položky    
2. Položka neobsahuje:    
 X    
3. Způsob měření:    
Udává se počet kusů kompletní konstrukce nebo práce.</t>
  </si>
  <si>
    <t>11</t>
  </si>
  <si>
    <t>702311</t>
  </si>
  <si>
    <t>ZAKRYTÍ KABELŮ VÝSTRAŽNOU FÓLIÍ ŠÍŘKY DO 20 CM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</si>
  <si>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</si>
  <si>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12</t>
  </si>
  <si>
    <t>75A131</t>
  </si>
  <si>
    <t>KABEL METALICKÝ DVOUPLÁŠŤOVÝ DO 12 PÁRŮ - DODÁVKA</t>
  </si>
  <si>
    <t>KMPÁR</t>
  </si>
  <si>
    <t>1. Položka obsahuje:    
 – dodání kabelů podle typu od výrobců včetně mimostaveništní dopravy    
2. Položka neobsahuje:    
 X    
3. Způsob měření:    
Měří se n-násobky páru vodičů na kilometr.</t>
  </si>
  <si>
    <t>13</t>
  </si>
  <si>
    <t>75A217</t>
  </si>
  <si>
    <t>ZATAŽENÍ A SPOJKOVÁNÍ KABELŮ DO 12 PÁRŮ - MONTÁŽ</t>
  </si>
  <si>
    <t>1. Položka obsahuje: 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 
 – kontrolní a závěrečné měření na kabelu pro rozvod signalizace, zapojení po měření    
 – dodávka štítku průběhu v počtu 2 ks na 1 km kabelu včetně montáže, montáž označovacího štítku kabelové spojky a kabelové formy, dodávka a montáž kabelových objímek    
 – veškeré potřebné mechanizmy, jejich obsluhu a pořízení všech potřebných materiálů, přesun hmot    
2. Položka neobsahuje:    
 X    
3. Způsob měření:    
Měří se n-násobky páru vodičů na kilometr.</t>
  </si>
  <si>
    <t>14</t>
  </si>
  <si>
    <t>75I221</t>
  </si>
  <si>
    <t>KABEL ZEMNÍ DVOUPLÁŠŤOVÝ BEZ PANCÍŘE PRŮMĚRU ŽÍLY 0,8 MM DO 5XN</t>
  </si>
  <si>
    <t>KMČTYŘKA</t>
  </si>
  <si>
    <t>15</t>
  </si>
  <si>
    <t>75I22X</t>
  </si>
  <si>
    <t>KABEL ZEMNÍ DVOUPLÁŠŤOVÝ BEZ PANCÍŘE PRŮMĚRU ŽÍLY 0,8 MM - MONTÁŽ</t>
  </si>
  <si>
    <t>1. Položka obsahuje: 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
 – kontrolní a závěrečné měření na kabelu pro rozvod signalizace, zapojení po měření    
 – montáž štítku průběhu v počtu 2 ks na 1 km kabelu včetně montáže, montáž označovacího štítku kabelové spojky a kabelové formy, dodávka a montáž kabelových objímek    
 – veškeré potřebné mechanizmy, jejich obsluhu a pořízení všech potřebných materiálů, přesun hmot    
2. Položka neobsahuje:    
 X    
3. Způsob měření:    
Měří se n-násobky páru vodičů na kilometr.</t>
  </si>
  <si>
    <t>16</t>
  </si>
  <si>
    <t>75A311</t>
  </si>
  <si>
    <t>KABELOVÁ FORMA (UKONČENÍ KABELŮ) PRO KABELY ZABEZPEČOVACÍ DO 12 PÁRŮ</t>
  </si>
  <si>
    <t>1. Položka obsahuje:    
 – odstranění pláště kabelu, odstranění izolace z konců žil na svorkovnici, zhotovení vodní zábrany, zformování a konečná úprava kabelu    
 – kontrolní a závěrečné měření na kabelu pro rozvod signalizace, zapojení po měření, montáž příchytky a štítku    
2. Položka neobsahuje:    
 X    
3. Způsob měření:    
Udává se počet kusů kompletní konstrukce nebo práce.</t>
  </si>
  <si>
    <t>17</t>
  </si>
  <si>
    <t>75IH41</t>
  </si>
  <si>
    <t>UKONČENÍ KABELU FORMA KABELOVÁ DÉLKY PŘES 0,5 M DO 5XN</t>
  </si>
  <si>
    <t>19</t>
  </si>
  <si>
    <t>75A410</t>
  </si>
  <si>
    <t>OZNAČENÍ KABELŮ ZNAČKOVACÍ KABELOVÝM ŠTÍTKEM</t>
  </si>
  <si>
    <t>1. Položka obsahuje:    
 – zhotovení kabelového štítku, vyražení znaku kabelu, ovinutí štítku páskou PVC, připevnění objímky na kabel    
 – výrobu štítků, použití mechanizmu, dopravu k místnímu použití, mzdy    
2. Položka neobsahuje:    
 X    
3. Způsob měření:    
Udává se počet kusů kompletní konstrukce nebo práce.</t>
  </si>
  <si>
    <t>20</t>
  </si>
  <si>
    <t>75IH11</t>
  </si>
  <si>
    <t>UKONČENÍ KABELU CELOPLASTOVÉHO BEZ PANCÍŘE DO 40 ŽIL</t>
  </si>
  <si>
    <t>1. Položka obsahuje:    
 – kompletní ukončení specifikované kabelizace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</si>
  <si>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22</t>
  </si>
  <si>
    <t>75IFC1</t>
  </si>
  <si>
    <t>KABELOVÝ ZÁVĚR DO 20 ŽIL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</si>
  <si>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</si>
  <si>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23</t>
  </si>
  <si>
    <t>75IFC2</t>
  </si>
  <si>
    <t>KABELOVÝ ZÁVĚR DO 100 ŽIL</t>
  </si>
  <si>
    <t>24</t>
  </si>
  <si>
    <t>75IFCX</t>
  </si>
  <si>
    <t>KABELOVÝ ZÁVĚR - MONTÁŽ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</si>
  <si>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</si>
  <si>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M22</t>
  </si>
  <si>
    <t>Slaboproud</t>
  </si>
  <si>
    <t>25</t>
  </si>
  <si>
    <t>75C911</t>
  </si>
  <si>
    <t>SNÍMAČ POČÍTAČE NÁPRAV - DODÁVKA</t>
  </si>
  <si>
    <t>1. Položka obsahuje:    
 – kompletní dodávka snímače počítače náprav, potřebného pomocného materiálu a dopravy do staveništního skladu    
 – dodávku snímače počítače náprav a pomocného materiálu, dopravu do staveništního skladu    
2. Položka neobsahuje:    
 X    
3. Způsob měření:    
Udává se počet kusů kompletní konstrukce nebo práce.</t>
  </si>
  <si>
    <t>26</t>
  </si>
  <si>
    <t>75C917</t>
  </si>
  <si>
    <t>SNÍMAČ POČÍTAČE NÁPRAV - MONTÁŽ</t>
  </si>
  <si>
    <t>1. Položka obsahuje:    
 – montáž snímače počítače náprav včetně zapojení kabelových forem (včetně měření a zapojení po měření), přezkoušení    
 – montáž snímače počítače náprav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</si>
  <si>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27</t>
  </si>
  <si>
    <t>75C931</t>
  </si>
  <si>
    <t>SKŘÍŇ S POČÍTAČI NÁPRAV 8 BODŮ/7 ÚSEKŮ - DODÁVKA</t>
  </si>
  <si>
    <t>1. Položka obsahuje:    
 – dodávka skříně s počítači náprav 8 bodů/7 úseků včetně potřebného pomocného materiálu a dopravy do staveništního skladu    
 – dodávku skříně s počítači náprav 8 bodů/7 úseků do stavědlové ústředny včetně skříně podle určení a pomocného materiálu, dopravu do staveništního skladu    
2. Položka neobsahuje:    
 X    
3. Způsob měření:    
Udává se počet kusů kompletní konstrukce nebo práce.</t>
  </si>
  <si>
    <t>28</t>
  </si>
  <si>
    <t>75C937</t>
  </si>
  <si>
    <t>SKŘÍŇ S POČÍTAČI NÁPRAV 8 BODŮ/7 ÚSEKŮ - MONTÁŽ</t>
  </si>
  <si>
    <t>1. Položka obsahuje:    
 – montáž skříně s počítači náprav 8 bodů/7 úseků, osazení vnitřních prvků skříně, přezkoušení    
 – montáž skříně s počítači náprav 8 bodů/7 úseků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</si>
  <si>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29</t>
  </si>
  <si>
    <t>75B121</t>
  </si>
  <si>
    <t>VNITŘNÍ KABELOVÉ ROZVODY PŘES 20 DO 50 KABELŮ - DODÁVKA</t>
  </si>
  <si>
    <t>1. Položka obsahuje:    
 – dodávka kabelů vč. eventuálních konektorů a potřebného pomocného materiálu a jeho dopravy na místo určení    
 – kabely včetně pomocného materiálu    
 – dopravu do místa určení    
2. Položka neobsahuje:    
 X    
3. Způsob měření:    
Měří se v metrech délkových kabelových žlabů nebo jiné kabelové konstrukce.</t>
  </si>
  <si>
    <t>30</t>
  </si>
  <si>
    <t>75B127</t>
  </si>
  <si>
    <t>VNITŘNÍ KABELOVÉ ROZVODY PŘES 20 DO 50 KABELŮ - MONTÁŽ</t>
  </si>
  <si>
    <t>1. Položka obsahuje:    
 – položení kabelu do rozvodného žlabu, vyformování, vyvázání vč. zapojení na stojany nebo skříně    
 – montáž vnitřních kabelových rozvodů obsahuje všechny pomocné a doplňující práce a součásti, případné použití mechanizmů    
2. Položka neobsahuje:    
 X    
3. Způsob měření:    
Měří se v metrech délkových kabelových žlabů nebo jiné kabelové konstrukce.</t>
  </si>
  <si>
    <t>31</t>
  </si>
  <si>
    <t>75D111</t>
  </si>
  <si>
    <t>SKŘÍŇ LOGIKY RELÉOVÉHO PŘEJEZDOVÉHO ZABEZPEČOVACÍHO ZAŘÍZENÍ - DODÁVKA</t>
  </si>
  <si>
    <t>1. Položka obsahuje:    
 – dodávka skříně logiky reléového přejezdového zabezpečovacího zařízení, potřebného pomocného materiálu a dopravy do staveništního skladu    
 – dodávku skříňky místního ovládání přejezdového zabezpečovacího zařízení včetně pomocného materiálu, dopravu do staveništního skladu    
2. Položka neobsahuje:    
 X    
3. Způsob měření:    
Udává se počet kusů kompletní konstrukce nebo práce.</t>
  </si>
  <si>
    <t>32</t>
  </si>
  <si>
    <t>75D117</t>
  </si>
  <si>
    <t>SKŘÍŇ LOGIKY RELÉOVÉHO PŘEJEZDOVÉHO ZABEZPEČOVACÍHO ZAŘÍZENÍ - MONTÁŽ</t>
  </si>
  <si>
    <t>1. Položka obsahuje:    
 – určení místa umístění, montáž skříně logiky reléového přejezdového zabezpečovacího zařízení včetně potřebných závislostních prvků, zatažení kabelů, kontroly izolačního stavu, případný nátěr, přezkoušení    
 – montáž skříně logiky reléového přejezdového zabezpečovacího zařízení a skříňky místního ovládání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</si>
  <si>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33</t>
  </si>
  <si>
    <t>75B661</t>
  </si>
  <si>
    <t>SKŘÍŇ NAPÁJECÍ - DODÁVKA</t>
  </si>
  <si>
    <t>1. Položka obsahuje:    
 – dodání skříně napájecí a dalšího potřebného pomocného materiálu a jeho dopravy na místo určení    
 – pořízení kompletního zařízení podle položky, na dopravu do místa určení    
2. Položka neobsahuje:    
 X    
3. Způsob měření:    
Udává se počet kusů kompletní konstrukce nebo práce.</t>
  </si>
  <si>
    <t>34</t>
  </si>
  <si>
    <t>75B667</t>
  </si>
  <si>
    <t>SKŘÍŇ NAPÁJECÍ - MONTÁŽ</t>
  </si>
  <si>
    <t>1. Položka obsahuje:    
 – osazení skříně napájecí na místě určení, osazení vnitřních prvků skříně, regulace obvodů a přezkoušení funkce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</si>
  <si>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35</t>
  </si>
  <si>
    <t>744231</t>
  </si>
  <si>
    <t>KABELOVÁ SKŘÍŇ VENKOVNÍ SPOLEČNÁ PŘÍSTROJOVÁ PRO PŘEJEZDY</t>
  </si>
  <si>
    <t>1. Položka obsahuje:    
 – přípravu podkladu pro osazení vč. upevňovacího materiálu    
 – typová plastová pilířová lakovaná dle schválených technických podmínek, prázdná pro montáž výstroje elektro, telefonu a nouzových tlačítek včetně přívodky pro DA a příslušenství, veškerý podružný a pomocný materiál    
 – provedení zkoušek, dodání předepsaných zkoušek, revizí a atestů    
2. Položka neobsahuje:    
 X    
3. Způsob měření:    
Udává se počet kusů kompletní konstrukce nebo práce.</t>
  </si>
  <si>
    <t>36</t>
  </si>
  <si>
    <t>74665C</t>
  </si>
  <si>
    <t>PŘIPOJENÍ, OŽIVENÍ A ZPROVOZNĚNÍ PŘENOSOVÉ CESTY V OBJEKTU ŽST</t>
  </si>
  <si>
    <t>1. Položka obsahuje:  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2. Položka neobsahuje:    
 X    
3. Způsob měření:    
Udává se počet kusů kompletní konstrukce nebo práce.</t>
  </si>
  <si>
    <t>37</t>
  </si>
  <si>
    <t>75B6A1</t>
  </si>
  <si>
    <t>USMĚRŇOVAČ 24 V/50 A - DODÁVKA</t>
  </si>
  <si>
    <t>1. Položka obsahuje:    
 – dodání kompletního usměrňovače podle typu včetně potřebného pomocného materiálu a jeho dopravy na místo určení    
 – pořízení příslušného usměrňovače, na dopravu do místa určení    
2. Položka neobsahuje:    
 X    
3. Způsob měření:    
Udává se počet kusů kompletní konstrukce nebo práce.</t>
  </si>
  <si>
    <t>38</t>
  </si>
  <si>
    <t>75B6G7</t>
  </si>
  <si>
    <t>USMĚRŇOVAČ - MONTÁŽ</t>
  </si>
  <si>
    <t>1. Položka obsahuje:    
 – montáž usměrňovače na místo určení, jeho připojení a přezkoušení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</si>
  <si>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39</t>
  </si>
  <si>
    <t>75B6M1</t>
  </si>
  <si>
    <t>BEZÚDRŽBOVÁ BATERIE 24 V/250 AH - DODÁVKA</t>
  </si>
  <si>
    <t>1. Položka obsahuje:    
 – dodání kompletní baterie podle typu včetně potřebného pomocného materiálu a jeho dopravy na místo určení    
 – pořízení příslušné baterie včetně pomocného materiálu, na dopravu do místa určení    
2. Položka neobsahuje:    
 X    
3. Způsob měření:    
Udává se počet kusů kompletní konstrukce nebo práce.</t>
  </si>
  <si>
    <t>40</t>
  </si>
  <si>
    <t>75B6T7</t>
  </si>
  <si>
    <t>BATERIE - MONTÁŽ</t>
  </si>
  <si>
    <t>1. Položka obsahuje:    
 – montáž baterie na místo určení, její připojení, dobití na plnou kapacitu a přezkoušení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</si>
  <si>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41</t>
  </si>
  <si>
    <t>75D161</t>
  </si>
  <si>
    <t>RELÉOVÝ DOMEK (DO 18 M2) PREFABRIKOVANÝ, IZOLOVANÝ, S KLIMATIZACÍ A VNITŘNÍ KABELIZACÍ - DODÁVKA</t>
  </si>
  <si>
    <t>1. Položka obsahuje:    
 – dodávka reléového domku prefabrikovaného, izolovaného, s klimatizací a vnitřní kabelizací, doprava do staveništního skladu    
 – dodávku reléového domku prefabrikovaného, izolovaného, s klimatizací a vnitřní kabelizací včetně pomocného materiálu, dopravu do staveništního skladu    
2. Položka neobsahuje:    
 X    
3. Způsob měření:    
Udává se počet kusů kompletní konstrukce nebo práce.</t>
  </si>
  <si>
    <t>42</t>
  </si>
  <si>
    <t>75D167</t>
  </si>
  <si>
    <t>RELÉOVÝ DOMEK (DO 18 M2) PREFABRIKOVANÝ - MONTÁŽ</t>
  </si>
  <si>
    <t>1. Položka obsahuje:  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  
 – montáž reléového domku prefabrikovaného, izolovaného, s klimatizací a vnitřní kabelizací, vnitřního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</si>
  <si>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43</t>
  </si>
  <si>
    <t>75D211</t>
  </si>
  <si>
    <t>VÝSTRAŽNÍK SE ZÁVOROU, 1 SKŘÍŇ - DODÁVKA</t>
  </si>
  <si>
    <t>1. Položka obsahuje:    
 – dodávka výstražníku se závorou 1 skříň podle jeho typu a potřebného pomocného materiálu a dopravy do staveništního skladu    
 – dodávku výstražníku se závorou 1 skříň včetně pomocného materiálu, dopravu do místa určení    
2. Položka neobsahuje:    
 X    
3. Způsob měření:    
Udává se počet kusů kompletní konstrukce nebo práce.</t>
  </si>
  <si>
    <t>44</t>
  </si>
  <si>
    <t>75D217</t>
  </si>
  <si>
    <t>VÝSTRAŽNÍK SE ZÁVOROU, 1 SKŘÍŇ - MONTÁŽ</t>
  </si>
  <si>
    <t>1. Položka obsahuje:    
 – výkop jámy pro BETONOVÝ základ výstražníku    
 – usazení betonového základu, montáž výstražníku se závorou 1 skříň, zapojení kabelových forem (včetně měření a zapojení po měření)    
 – montáž výstražníku se závorou 1 skříň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</si>
  <si>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45</t>
  </si>
  <si>
    <t>75E117</t>
  </si>
  <si>
    <t>DOZOR PRACOVNÍKŮ PROVOZOVATELE PŘI PRÁCI NA ŽIVÉM ZAŘÍZENÍ</t>
  </si>
  <si>
    <t>HOD</t>
  </si>
  <si>
    <t>1. Položka obsahuje:    
 – při provádění prací na zařízení, které je v provozu, určují pracovníci správy dopravní cesty kdy a jak je možné potřebný zásah provést    
 – ztrátu času pracovníků prozozovatele, kteří tento čas využijí ve prospěch prováděné stavby    
2. Položka neobsahuje:    
 X    
3. Způsob měření:    
Udává se počet hodin provádění dozoru, revize nebo práce.</t>
  </si>
  <si>
    <t>46</t>
  </si>
  <si>
    <t>75E197</t>
  </si>
  <si>
    <t>PŘÍPRAVA A CELKOVÉ ZKOUŠKY PŘEJEZDOVÉHO ZABEZPEČOVACÍHO ZAŘÍZENÍ PRO JEDNU KOLEJ</t>
  </si>
  <si>
    <t>1. Položka obsahuje:    
 – regulování a aktivování automatického přejezdového zařízení    
 – příprava a provedení celkových zkoušek přejezdového zab.zařízení    
 – kompletní přezkoušení a regulaci    
2. Položka neobsahuje:    
 X    
3. Způsob měření:    
Udává se počet kusů kompletní konstrukce nebo práce.</t>
  </si>
  <si>
    <t>47</t>
  </si>
  <si>
    <t>75E1B7</t>
  </si>
  <si>
    <t>REGULACE A ZKOUŠENÍ ZABEZPEČOVACÍHO ZAŘÍZENÍ</t>
  </si>
  <si>
    <t>1. Položka obsahuje:    
 – zajištění a provedení čiností určenných položkou včetně dodávky potřebného pomocného materiálu a dopravy na místo určení    
 – provedení zkušebního provozu se všemi pomocnými a doplňujícími pracemi a součástmi, případné použití mechanizmů    
2. Položka neobsahuje:    
 X    
3. Způsob měření:    
Udává se počet hodin provádění dozoru, revize nebo práce.</t>
  </si>
  <si>
    <t>48</t>
  </si>
  <si>
    <t>75E1C7</t>
  </si>
  <si>
    <t>PROTOKOL UTZ</t>
  </si>
  <si>
    <t>1. Položka obsahuje:    
 – protokol autorizovanou osobou podle požadavku ČSN, včetně hodnocení    
2. Položka neobsahuje:    
 X    
3. Způsob měření:    
Udává se počet kusů kompletní konstrukce nebo práce.</t>
  </si>
  <si>
    <t>49</t>
  </si>
  <si>
    <t>747213</t>
  </si>
  <si>
    <t>CELKOVÁ PROHLÍDKA, ZKOUŠENÍ, MĚŘENÍ A VYHOTOVENÍ VÝCHOZÍ REVIZNÍ ZPRÁVY, PRO OBJEM IN PŘES 500 DO 1000 TIS. KČ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</si>
  <si>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</si>
  <si>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50</t>
  </si>
  <si>
    <t>747214</t>
  </si>
  <si>
    <t>CELKOVÁ PROHLÍDKA, ZKOUŠENÍ, MĚŘENÍ A VYHOTOVENÍ VÝCHOZÍ REVIZNÍ ZPRÁVY, PRO OBJEM IN - PŘÍPLATEK ZA KAŽDÝCH DALŠÍCH I ZAPOČATÝCH 500 TIS. KČ</t>
  </si>
  <si>
    <t>51</t>
  </si>
  <si>
    <t>75B742</t>
  </si>
  <si>
    <t>OCHRANNÁ OPATŘENÍ PROTI ATMOSFÉRICKÝM VLIVŮM - JEDNOKOLEJNÁ TRAŤ BEZ TRAKCÍ</t>
  </si>
  <si>
    <t>KM</t>
  </si>
  <si>
    <t>1. Položka obsahuje:    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   
 – montáž dodaného zařízení se všemi pomocnými a doplňujícími pracemi a součástmi, případné použití mechanizmů    
2. Položka neobsahuje:    
 X    
3. Způsob měření:    
Udává se délka v km chráněné trati.</t>
  </si>
  <si>
    <t>53</t>
  </si>
  <si>
    <t>742H12</t>
  </si>
  <si>
    <t>KABEL NN ČTYŘ- A PĚTIŽÍLOVÝ CU S PLASTOVOU IZOLACÍ OD 4 DO 16 MM2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</si>
  <si>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</si>
  <si>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54</t>
  </si>
  <si>
    <t>75I911</t>
  </si>
  <si>
    <t>OPTOTRUBKA HDPE PRŮMĚRU DO 40 MM</t>
  </si>
  <si>
    <t>3 ks HDPE trubek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</si>
  <si>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metrech.</t>
  </si>
  <si>
    <t>55</t>
  </si>
  <si>
    <t>75I91X</t>
  </si>
  <si>
    <t>OPTOTRUBKA HDPE - MONTÁŽ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</si>
  <si>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</si>
  <si>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56</t>
  </si>
  <si>
    <t>75I961</t>
  </si>
  <si>
    <t>OPTOTRUBKA - HERMETIZACE ÚSEKU DO 2000 M</t>
  </si>
  <si>
    <t>ÚSEK</t>
  </si>
  <si>
    <t>1. Položka obsahuje:   
 – práce spojené s měřením specifikované kabelizace specifikovaným způsobem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úseků.</t>
  </si>
  <si>
    <t>57</t>
  </si>
  <si>
    <t>75I962</t>
  </si>
  <si>
    <t>OPTOTRUBKA - KALIBRACE</t>
  </si>
  <si>
    <t>1. Položka obsahuje:   
 – práce spojené s měřením specifikované kabelizace specifikovaným způsobem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metrů.</t>
  </si>
  <si>
    <t>58</t>
  </si>
  <si>
    <t>75IA51</t>
  </si>
  <si>
    <t>OPTOTRUBKOVÁ KONCOVKA PRŮMĚRU DO 40 MM</t>
  </si>
  <si>
    <t>1. Položka obsahuje:   
 – dodávku specifikovaného bloku/zařízení včetně potřebného drobného montážního materiálu   
 – dodávku souvisejícího příslušenství pro specifikovaný blok/zařízení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</t>
  </si>
  <si>
    <t>59</t>
  </si>
  <si>
    <t>744211</t>
  </si>
  <si>
    <t>KABELOVÁ SKŘÍŇ VENKOVNÍ PRÁZDNÁ PLASTOVÁ V KOMPAKTNÍM PILÍŘI, MIN. IP 44, DO 530 X 800 MM</t>
  </si>
  <si>
    <t>1. Položka obsahuje:    
– přípravu podkladu pro osazení vč. upevňovacího materiálu    
– veškerý podružný a pomocný materiál ( včetně můstků, vnitřních propojů-vodičů a pod ), nosnou konstrukci, kotevní a spojovací prvky    
– provedení zkoušek, dodání předepsaných zkoušek, revizí a atestů   
2. Položka neobsahuje:    
– přístrojové vybavení ( jističe, stykače apod. )    
3. Způsob měření:   
Udává se počet kusů kompletní konstrukce nebo práce.</t>
  </si>
  <si>
    <t>60</t>
  </si>
  <si>
    <t>75D261</t>
  </si>
  <si>
    <t>PŘEJEZDNÍK - DODÁVKA</t>
  </si>
  <si>
    <t>1. Položka obsahuje:    
– dodávka přejezdníku podle jeho typu a potřebného pomocného materiálu a dopravy do staveništního skladu    
– dodávku přejezdníku včetně pomocného materiálu, dopravu do místa určení   
2. Položka neobsahuje:    
X   
3. Způsob měření:   
Udává se počet kusů kompletní konstrukce nebo práce.</t>
  </si>
  <si>
    <t>61</t>
  </si>
  <si>
    <t>75D267</t>
  </si>
  <si>
    <t>PŘEJEZDNÍK - MONTÁŽ</t>
  </si>
  <si>
    <t>1. Položka obsahuje:    
– výkop jámy pro betonový základ    
– usazení betonového základu, montáž přejezdníku, připojení na kabelové rozvody    
– montáž přejezdníku se všemi pomocnými a doplňujícími pracemi a součástmi, případné použití mechanizmů, včetně dopravy ze skladu k místu montáže    
– zapojení kabelových forem (včetně měření a zapojení po měření)   
2. Položka neobsahuje:    
X   
3. Způsob měření:   
Udává se počet kusů kompletní konstrukce nebo práce.</t>
  </si>
  <si>
    <t>62</t>
  </si>
  <si>
    <t>75C721</t>
  </si>
  <si>
    <t>VZDÁLENOSTNÍ UPOZORNOVADLO, NEPROMĚNNÉ NÁVĚSTIDLO SE ZÁKLADEM - DODÁVKA</t>
  </si>
  <si>
    <t>1. Položka obsahuje:    
– dodávka vzdálenostního upozorňovadla včetně potřebného pomocného materiálu a dopravy do staveništního skladu    
– dodávku vzdálenostního upozorňovadla včetně pomocného materiálu, dopravu do místa určení   
2. Položka neobsahuje:    
X   
3. Způsob měření:   
Udává se počet kusů kompletní konstrukce nebo práce.</t>
  </si>
  <si>
    <t>63</t>
  </si>
  <si>
    <t>75C727</t>
  </si>
  <si>
    <t>VZDÁLENOSTNÍ UPOZORNOVADLO, NEPROMĚNNÉ NÁVĚSTIDLO SE ZÁKLADEM - MONTÁŽ</t>
  </si>
  <si>
    <t>1. Položka obsahuje:    
– vyměření místa umístění, sestavení a usazení vzdálenostního upozorňovadla do jámy, úprava zeminou, oprava nátěru    
– montáž vzdálenostního upozorňovadla se všemi pomocnými a doplňujícími pracemi a součástmi, případné použití mechanizmů, včetně dopravy ze skladu k místu montáže   
2. Položka neobsahuje:    
X   
3. Způsob měření:   
Udává se počet kusů kompletní konstrukce nebo práce.</t>
  </si>
  <si>
    <t>64</t>
  </si>
  <si>
    <t>REALIZAČNÍ DOKUMENTACE</t>
  </si>
  <si>
    <t>1. Položka obsahuje:  
 – vyhotovení realizační dokumentace včetně  výrobní a montážní dokumentace  
 – zkoušení u zhotovitele  
2. Položka neobsahuje:  
 X  
3. Způsob měření:  
Udává se počet kusů kompletní konstrukce nebo práce.</t>
  </si>
  <si>
    <t>65</t>
  </si>
  <si>
    <t>914111</t>
  </si>
  <si>
    <t>DOPRAVNÍ ZNAČKY ZÁKLADNÍ VELIKOSTI OCELOVÉ NEREFLEXNÍ - DOD A MONTÁŽ</t>
  </si>
  <si>
    <t>OTSKP_22</t>
  </si>
  <si>
    <t>položka zahrnuje:  
- dodávku a montáž značek v požadovaném provedení</t>
  </si>
  <si>
    <t>66</t>
  </si>
  <si>
    <t>75I222</t>
  </si>
  <si>
    <t>KABEL ZEMNÍ DVOUPLÁŠŤOVÝ BEZ PANCÍŘE PRŮMĚRU ŽÍLY 0,8 MM DO 25XN</t>
  </si>
  <si>
    <t>67</t>
  </si>
  <si>
    <t>75IH42</t>
  </si>
  <si>
    <t>UKONČENÍ KABELU FORMA KABELOVÁ DÉLKY PŘES 0,5 M DO 25XN</t>
  </si>
  <si>
    <t>68</t>
  </si>
  <si>
    <t>75II11</t>
  </si>
  <si>
    <t>SPOJKA PRO CELOPLASTOVÉ KABELY BEZ PANCÍŘE DO 100 ŽIL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</si>
  <si>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</si>
  <si>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69</t>
  </si>
  <si>
    <t>75II1X</t>
  </si>
  <si>
    <t>SPOJKA PRO CELOPLASTOVÉ KABELY BEZ PANCÍŘE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</si>
  <si>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</si>
  <si>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70</t>
  </si>
  <si>
    <t>75IJ12</t>
  </si>
  <si>
    <t>MĚŘENÍ JEDNOSMĚRNÉ NA SDĚLOVACÍM KABELU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</si>
  <si>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kusů, jeden kus odpovídá měřenému páru v kabelu.</t>
  </si>
  <si>
    <t>D.2.1.1</t>
  </si>
  <si>
    <t>Železniční svršek a spodek</t>
  </si>
  <si>
    <t xml:space="preserve">  SO 11-00-01</t>
  </si>
  <si>
    <t>SO 11-00-01</t>
  </si>
  <si>
    <t>015111</t>
  </si>
  <si>
    <t>POPLATKY ZA LIKVIDACI ODPADŮ NEKONTAMINOVANÝCH - 17 05 04  VYTĚŽENÉ ZEMINY A HORNINY -  I. TŘÍDA TĚŽITELNOSTI</t>
  </si>
  <si>
    <t>T</t>
  </si>
  <si>
    <t>skládkování výkopu zeminy pod kolejí</t>
  </si>
  <si>
    <t>144.879m3*2600kg/m3=376.685t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</si>
  <si>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</si>
  <si>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015150</t>
  </si>
  <si>
    <t>POPLATKY ZA LIKVIDACI ODPADŮ NEKONTAMINOVANÝCH - 17 05 08  ŠTĚRK Z KOLEJIŠTĚ (ODPAD PO RECYKLACI)</t>
  </si>
  <si>
    <t>skládkování veškerého vytěženého štěrku</t>
  </si>
  <si>
    <t>(74.323m3-29,810m3)*1800kg/m3=80.123t</t>
  </si>
  <si>
    <t>015520</t>
  </si>
  <si>
    <t>POPLATKY ZA LIKVIDACI ODPADŮ NEBEZPEČNÝCH - 17 02 04*  ŽELEZNIČNÍ PRAŽCE DŘEVĚNÉ</t>
  </si>
  <si>
    <t>skládková vyzískaných dřevěných pražců</t>
  </si>
  <si>
    <t>24.800m/0,675m*80,000kg=2.939t</t>
  </si>
  <si>
    <t>Zemní práce</t>
  </si>
  <si>
    <t>123737</t>
  </si>
  <si>
    <t>ODKOP PRO SPOD STAVBU SILNIC A ŽELEZNIC TŘ. I, ODVOZ DO 16KM</t>
  </si>
  <si>
    <t>výkop pro zřízení vrstev KPP, ZKPP a odvodňovacích zařízení</t>
  </si>
  <si>
    <t>kubatura odměřena z příčných řezů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</si>
  <si>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</si>
  <si>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18110</t>
  </si>
  <si>
    <t>ÚPRAVA PLÁNĚ SE ZHUTNĚNÍM V HORNINĚ TŘ. I</t>
  </si>
  <si>
    <t>úprava zemní pláně železniční trati</t>
  </si>
  <si>
    <t>24.800m*6.200m=153.760m2</t>
  </si>
  <si>
    <t>položka zahrnuje úpravu pláně včetně vyrovnání výškových rozdílů. Míru zhutnění určuje projekt.</t>
  </si>
  <si>
    <t>Základy</t>
  </si>
  <si>
    <t>12931</t>
  </si>
  <si>
    <t>ČIŠTĚNÍ PŘÍKOPŮ OD NÁNOSU DO 0,25M3/M</t>
  </si>
  <si>
    <t>součet délek trativodů</t>
  </si>
  <si>
    <t>73m+21m+60m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</si>
  <si>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</si>
  <si>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212635</t>
  </si>
  <si>
    <t>TRATIVODY KOMPL Z TRUB Z PLAST HM DN DO 150MM, RÝHA TŘ I</t>
  </si>
  <si>
    <t>trativod v místě přejezdu</t>
  </si>
  <si>
    <t>Délka trativodu odměřena ze situace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</si>
  <si>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</si>
  <si>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Komunikace</t>
  </si>
  <si>
    <t>501101</t>
  </si>
  <si>
    <t>ZŘÍZENÍ KONSTRUKČNÍ VRSTVY TĚLESA ŽELEZNIČNÍHO SPODKU ZE ŠTĚRKODRTI NOVÉ</t>
  </si>
  <si>
    <t>zřízení vrstvy KPP a ZKPP ze štěrkodrti fr. 0/32</t>
  </si>
  <si>
    <t>kubatura odměřena z příčného řezu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</si>
  <si>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</si>
  <si>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501103</t>
  </si>
  <si>
    <t>ZŘÍZENÍ KONSTRUKČNÍ VRSTVY TĚLESA ŽELEZNIČNÍHO SPODKU ZE ŠTĚRKODRTI VYZÍSKANÉ</t>
  </si>
  <si>
    <t>konstrukční vrstvy ze štěrkodrti v úseku ZKPP</t>
  </si>
  <si>
    <t>19.500m*1.529m2=29.810m3</t>
  </si>
  <si>
    <t>1. Položka obsahuje:  
 – přezkoušení kvality vyzískaného materiálu  
 – dopravu vyzískané štěrkodrti z mezideponie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</si>
  <si>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501410</t>
  </si>
  <si>
    <t>ZŘÍZENÍ KONSTRUKČNÍ VRSTVY TĚLESA ŽELEZNIČNÍHO SPODKU ZE ZEMINY ZLEPŠENÉ (STABILIZOVANÉ) CEMENTEM</t>
  </si>
  <si>
    <t>zřízení vrstvy ZKPP ze štěrkodrti fr. 0/32 stabilizované cementem</t>
  </si>
  <si>
    <t>19.500m*2.101m2=40.975m3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</si>
  <si>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</si>
  <si>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502941</t>
  </si>
  <si>
    <t>ZŘÍZENÍ KONSTRUKČNÍ VRSTVY TĚLESA ŽELEZNIČNÍHO SPODKU Z GEOTEXTILIE</t>
  </si>
  <si>
    <t>zřízení vrstvy KPP z filtrační a separační geotextilie a pokrytí trativodní rýhy</t>
  </si>
  <si>
    <t>Plocha geotextilie odměřena z příčnýh řezů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</si>
  <si>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</si>
  <si>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512550</t>
  </si>
  <si>
    <t>KOLEJOVÉ LOŽE - ZŘÍZENÍ Z KAMENIVA HRUBÉHO DRCENÉHO (ŠTĚRK)</t>
  </si>
  <si>
    <t>zřízení kolejového lože + zásyp demolovaných propustků</t>
  </si>
  <si>
    <t>61.701m3+36m3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</si>
  <si>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</si>
  <si>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</si>
  <si>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</si>
  <si>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kameniva pro směrové a výškové vyrovnání, uvažovánaná přisypávka 10% ze současného kol. lože</t>
  </si>
  <si>
    <t>528352</t>
  </si>
  <si>
    <t>KOLEJ 49 E1, ROZD. "U", BEZSTYKOVÁ, PR. BET. BEZPODKLADNICOVÝ, UP. PRUŽNÉ</t>
  </si>
  <si>
    <t>zřízení nového kolejového roštu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</si>
  <si>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</si>
  <si>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</si>
  <si>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</si>
  <si>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podbití koleje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</si>
  <si>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</si>
  <si>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542312</t>
  </si>
  <si>
    <t>NÁSLEDNÁ ÚPRAVA SMĚROVÉHO A VÝŠKOVÉHO USPOŘÁDÁNÍ KOLEJE - PRAŽCE BETONOVÉ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</si>
  <si>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</si>
  <si>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544100</t>
  </si>
  <si>
    <t>IZOLOVANÝ STYK MONTOVANÝ JAKÉHOKOLIV TVARU</t>
  </si>
  <si>
    <t>styky nových kolejnic se stávajícími</t>
  </si>
  <si>
    <t>1. Položka obsahuje:  
 – případné rozebrání stávajícího montovaného styku  
 – očištění a upravení spáry  
 – dodávku a montáž kompletní sady kolejnicových izolačních spojek příslušného tvaru v místě styku kolejnice  
 – příplatky za ztížené podmínky při práci v koleji, např. překážky po stranách koleje, práci v tunelu ap.  
2. Položka neobsahuje:  
 – demontáž izolovaného styku montovaného  
 – řezání koleje  
 – případnou úpravu pražců s povolením svěrkových šroubů apod.  
3. Způsob měření:  
Udává se počet kusů izolovaného styku libovolné délky v každém kolejnicovém pasu. V běžné koleji jsou tyto IS zpravidla v párech.</t>
  </si>
  <si>
    <t>18</t>
  </si>
  <si>
    <t>549111</t>
  </si>
  <si>
    <t>BROUŠENÍ KOLEJE A VÝHYBEK</t>
  </si>
  <si>
    <t>broušení nových kolejnic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</si>
  <si>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</si>
  <si>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549210</t>
  </si>
  <si>
    <t>PRAŽCOVÁ KOTVA V NOVĚ ZŘIZOVANÉ KOLEJI</t>
  </si>
  <si>
    <t>dodávka pražcových kotev a jejich montáž v stykové koleji</t>
  </si>
  <si>
    <t>1. Položka obsahuje:  
 – dodávku a montáž pražcové kotvy  
 – případné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</si>
  <si>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Potrubí</t>
  </si>
  <si>
    <t>451314</t>
  </si>
  <si>
    <t>PODKLADNÍ A VÝPLŇOVÉ VRSTVY Z PROSTÉHO BETONU C25/30</t>
  </si>
  <si>
    <t>podkladní beton pod svodným potrubím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</si>
  <si>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</si>
  <si>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21</t>
  </si>
  <si>
    <t>451315</t>
  </si>
  <si>
    <t>PODKLADNÍ A VÝPLŇOVÉ VRSTVY Z PROSTÉHO BETONU C30/37</t>
  </si>
  <si>
    <t>567304</t>
  </si>
  <si>
    <t>VRSTVY PRO OBNOVU A OPRAVY ZE ŠTĚRKOPÍSKU</t>
  </si>
  <si>
    <t>obsyp svodého potrubí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</si>
  <si>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</si>
  <si>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87433</t>
  </si>
  <si>
    <t>POTRUBÍ Z TRUB PLASTOVÝCH ODPADNÍCH DN DO 150MM</t>
  </si>
  <si>
    <t>dl. svodného potrubí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</si>
  <si>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</si>
  <si>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87434</t>
  </si>
  <si>
    <t>POTRUBÍ Z TRUB PLASTOVÝCH ODPADNÍCH DN DO 200MM</t>
  </si>
  <si>
    <t>894846</t>
  </si>
  <si>
    <t>ŠACHTY KANALIZAČNÍ PLASTOVÉ D 400MM</t>
  </si>
  <si>
    <t>plastové šachty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</si>
  <si>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</si>
  <si>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921930</t>
  </si>
  <si>
    <t>ANTIKOROZNÍ PROVEDENÍ UPEVŇOVADEL A JINÉHO DROBNÉHO KOLEJIVA</t>
  </si>
  <si>
    <t>ošetření upevnění a drobného kolejova v místě přejezdu antikorozní úpravou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</si>
  <si>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</si>
  <si>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965010</t>
  </si>
  <si>
    <t>ODSTRANĚNÍ KOLEJOVÉHO LOŽE A DRÁŽNÍCH STEZEK</t>
  </si>
  <si>
    <t>odtěžení kolejového lože pod demontovaným svrškem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</si>
  <si>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</si>
  <si>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</si>
  <si>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</si>
  <si>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</si>
  <si>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kubatura odměřena z příčných řezů, uvažovaná vzdálenost na skládku je 16 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</si>
  <si>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</si>
  <si>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R9658841</t>
  </si>
  <si>
    <t>DEMONTÁŽ JAKÉKOLIV NÁVĚSTI VČETNĚ ODVOZU DO 20KM</t>
  </si>
  <si>
    <t>demontáže pískačů</t>
  </si>
  <si>
    <t>"1. Položka obsahuje:  
– odvoz jakýmkoliv dopravním prostředkem a složení  
– případné překládky na trase  
– naložení vybouraného materiálu na dopravní prostředek (je zahrnuto ve zdrojové položce)  
– poplatky za likvidaci odpadů, nacení se položkami ze ssd 0  
2. Způsob měření:  
Výměra je součtem součinů metrů krychlových tun vybouraného materiálu v původním stavu  
a jednotlivých vzdáleností v kilometrech."</t>
  </si>
  <si>
    <t>R9327213</t>
  </si>
  <si>
    <t>Obklad z lomového kamene do betonu C20/25 tl. 0.1m</t>
  </si>
  <si>
    <t>příkop</t>
  </si>
  <si>
    <t>22+26m2</t>
  </si>
  <si>
    <t>"položka zahrnuje dodávku a osazení lomového kamene, jeho výběr a případnou úpravu, jeho  
případné kotvení se všemi souvisejícími materiály a pracemi, dodávku předepsané malty,  
spárování."</t>
  </si>
  <si>
    <t>965113</t>
  </si>
  <si>
    <t>DEMONTÁŽ KOLEJE NA BETONOVÝCH PRAŽCÍCH DO KOLEJOVÝCH POLÍ S ODVOZEM NA MONTÁŽNÍ ZÁKLADNU S NÁSLEDNÝM ROZEBRÁNÍM</t>
  </si>
  <si>
    <t>demontáž kolejového pole v rozsahu úpravy koleje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</si>
  <si>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</si>
  <si>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D.2.1.3</t>
  </si>
  <si>
    <t>Železniční přejezdy</t>
  </si>
  <si>
    <t xml:space="preserve">  SO 11-13-01</t>
  </si>
  <si>
    <t>Přejezdová konstrukce</t>
  </si>
  <si>
    <t>SO 11-13-01</t>
  </si>
  <si>
    <t>skládka odkopané zeminy</t>
  </si>
  <si>
    <t>29,584m3*2100kg/m3=62,13t</t>
  </si>
  <si>
    <t>015130</t>
  </si>
  <si>
    <t>POPLATKY ZA LIKVIDACI ODPADŮ NEKONTAMINOVANÝCH - 17 03 02  VYBOURANÝ ASFALTOVÝ BETON BEZ DEHTU</t>
  </si>
  <si>
    <t>skládka odtěženého nekontaminovaného asfaltu</t>
  </si>
  <si>
    <t>0,5*33,771m3*2200kg/m3=37,15t</t>
  </si>
  <si>
    <t>015330</t>
  </si>
  <si>
    <t>POPLATKY ZA LIKVIDACI ODPADŮ NEKONTAMINOVANÝCH - 17 05 04  KAMENNÁ SUŤ</t>
  </si>
  <si>
    <t>skládka odtěžené štěrkodrti</t>
  </si>
  <si>
    <t>50,656m3*2050kg/m3=103,84t</t>
  </si>
  <si>
    <t>015670</t>
  </si>
  <si>
    <t>POPLATKY ZA LIKVIDACI ODPADŮ NEBEZPEČNÝCH - 17 01 06*  KONTAMINOVANÁ STAVEBNÍ SUŤ A BETONY Z DEMOLIC</t>
  </si>
  <si>
    <t>skládka odtěženého kontaminovaného asfaltu</t>
  </si>
  <si>
    <t>113437</t>
  </si>
  <si>
    <t>ODSTRAN KRYTU ZPEVNĚNÝCH PLOCH S ASFALT POJIVEM VČET PODKLADU, ODVOZ DO 16KM</t>
  </si>
  <si>
    <t>vybourání asfaltového krytu vozovky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</si>
  <si>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</si>
  <si>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odkop zeminy</t>
  </si>
  <si>
    <t>úprava zemní pláně vozovky</t>
  </si>
  <si>
    <t>zásyp rýh vyhloubených pro zřízení závěrných zídek přejezdové konstrukce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</si>
  <si>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</si>
  <si>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212625</t>
  </si>
  <si>
    <t>TRATIVODY KOMPL Z TRUB Z PLAST HM DN DO 100MM, RÝHA TŘ I</t>
  </si>
  <si>
    <t>podélná drenáž, silniční těleso</t>
  </si>
  <si>
    <t>56110</t>
  </si>
  <si>
    <t>PODKLADNÍ BETON</t>
  </si>
  <si>
    <t>základ závěrných zídek přejezdové konstrukce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</si>
  <si>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</si>
  <si>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56310</t>
  </si>
  <si>
    <t>VOZOVKOVÉ VRSTVY Z MECHANICKY ZPEVNĚNÉHO KAMENIVA</t>
  </si>
  <si>
    <t>podkladní vrstva mechanicky zpevněného kameniva tl. 170 mm</t>
  </si>
  <si>
    <t>278,988m2*0,17m=47,428m3</t>
  </si>
  <si>
    <t>56330</t>
  </si>
  <si>
    <t>VOZOVKOVÉ VRSTVY ZE ŠTĚRKODRTI</t>
  </si>
  <si>
    <t>krajnice, podkladní vrstva</t>
  </si>
  <si>
    <t>36,419m2*0,42m=15,296m3</t>
  </si>
  <si>
    <t>56335</t>
  </si>
  <si>
    <t>VOZOVKOVÉ VRSTVY ZE ŠTĚRKODRTI TL. DO 250MM</t>
  </si>
  <si>
    <t>podkladní vrstva štěrkodrti fr. 0/32 Ge tl. min. 250mm</t>
  </si>
  <si>
    <t>56963</t>
  </si>
  <si>
    <t>ZPEVNĚNÍ KRAJNIC Z RECYKLOVANÉHO MATERIÁLU TL DO 150MM</t>
  </si>
  <si>
    <t>nezpevněná krajnice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</si>
  <si>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</si>
  <si>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572123</t>
  </si>
  <si>
    <t>INFILTRAČNÍ POSTŘIK Z EMULZE DO 1,0KG/M2</t>
  </si>
  <si>
    <t>infiltrační postřik z kationaktivní asfaltové emulze s posypem HDK fr. 2/4 3,0 kg/m2 (1,0 kg/m2), postřik mezi vrstvami MZK a asfaltového betonu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</si>
  <si>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</si>
  <si>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</si>
  <si>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</si>
  <si>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spojovací postřik z kationaktivní asfaltové emulze (0,35 kg/m2)</t>
  </si>
  <si>
    <t>2x 278,988m2=557,976m2</t>
  </si>
  <si>
    <t>574A34</t>
  </si>
  <si>
    <t>ASFALTOVÝ BETON PRO OBRUSNÉ VRSTVY ACO 11+, 11S TL. 40MM</t>
  </si>
  <si>
    <t>asfaltový beton pro obrusné vrstvy ACO 11+ tl. 40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</si>
  <si>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</si>
  <si>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574A56</t>
  </si>
  <si>
    <t>ASFALTOVÝ BETON PRO OBRUSNÉ VRSTVY ACO 16+, 16S TL. 60MM</t>
  </si>
  <si>
    <t>asfaltový beton pro obrusné vrstvy ACO 16+ tl. 60 mm</t>
  </si>
  <si>
    <t>574E46</t>
  </si>
  <si>
    <t>ASFALTOVÝ BETON PRO PODKLADNÍ VRSTVY ACP 16+, 16S TL. 50MM</t>
  </si>
  <si>
    <t>asfaltový beton pro podkladní vrstvy ACP 16+ tl. 50 mm</t>
  </si>
  <si>
    <t>58920</t>
  </si>
  <si>
    <t>VÝPLŇ SPAR MODIFIKOVANÝM ASFALTEM</t>
  </si>
  <si>
    <t>výplň spar na rozhraních úpravy vozovky, mezi vozovkou a závěrnými zídkami</t>
  </si>
  <si>
    <t>položka zahrnuje:  
- dodávku předepsaného materiálu  
- vyčištění a výplň spar tímto materiálem</t>
  </si>
  <si>
    <t>915111</t>
  </si>
  <si>
    <t>VODOROVNÉ DOPRAVNÍ ZNAČENÍ BARVOU HLADKÉ - DODÁVKA A POKLÁDKA</t>
  </si>
  <si>
    <t>vodorovné dopravní značky V4</t>
  </si>
  <si>
    <t>položka zahrnuje:  
- dodání a pokládku nátěrového materiálu (měří se pouze natíraná plocha)  
- předznačení a reflexní úpravu</t>
  </si>
  <si>
    <t>921112</t>
  </si>
  <si>
    <t>ŽELEZNIČNÍ PŘEJEZD CELOPRYŽOVÝ NA BETONOVÝCH PRAŽCÍCH</t>
  </si>
  <si>
    <t>dodávka a montáž přejezdové konstrukce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</si>
  <si>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</si>
  <si>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93544</t>
  </si>
  <si>
    <t>ŽLABY Z DÍLCŮ Z POLYMERBET SVĚTLÉ ŠÍŘKY DO 250MM VČET MŘÍŽÍ</t>
  </si>
  <si>
    <t>příčný odvodňovací žlab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</si>
  <si>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</si>
  <si>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965311</t>
  </si>
  <si>
    <t>ROZEBRÁNÍ PŘEJEZDU, PŘECHODU Z DÍLCŮ</t>
  </si>
  <si>
    <t>demolice přejezdové konstrukce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</si>
  <si>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</si>
  <si>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D.2.1.4</t>
  </si>
  <si>
    <t>Mosty, propustky, zdi</t>
  </si>
  <si>
    <t xml:space="preserve">  SO 11-21-01</t>
  </si>
  <si>
    <t>Propustek v km 57.576</t>
  </si>
  <si>
    <t>SO 11-21-01</t>
  </si>
  <si>
    <t>R015111</t>
  </si>
  <si>
    <t>POPLATKY ZA LIKVIDACI ODPADŮ NEKONTAMINOVANÝCH - 17 05 04 VYTĚŽENÉ ZEMINY A HORNINY - I. TŘÍDA TĚŽITELNOSTI VČETNĚ DOPRAV VČETNĚ DOPRAVY</t>
  </si>
  <si>
    <t>Evidenční položka</t>
  </si>
  <si>
    <t>dle pol.č. 13173A: 270,0*1,9=513,000 [A]</t>
  </si>
  <si>
    <t>1. Položka obsahuje:   
 - veškeré poplatky provozovateli skládky, recyklační linky nebo jiného zařízení na zpracování nebo likvidaci odpadů související s převzetím, uložením, zpracováním nebo likvidací odpadu,   
 - náklady spojené s dopravou odpadu z místa stavby na místo převzetí provozovatelem skládky, recyklační linky nebo jiného zařízení na zpracování nebo likvidaci odpadů,   
 - náklady spojené s vyložením a manipulací s materiálem v místě skládky.   
2. Položka neobsahuje:   
 - náklady spojené s naložením a manipulací s materiálem.   
3. Způsob měření:    
 - měrná jednotka tuna určující množství odpadu vytříděného v souladu se zákonem č. 185/2001 Sb., o nakládání s odpady, v platném znění</t>
  </si>
  <si>
    <t>13173A</t>
  </si>
  <si>
    <t>HLOUBENÍ JAM ZAPAŽ I NEPAŽ TŘ. I - BEZ DOPRAVY</t>
  </si>
  <si>
    <t>výkop</t>
  </si>
  <si>
    <t>30,0*9,0=270,000 [A]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</si>
  <si>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</si>
  <si>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17120</t>
  </si>
  <si>
    <t>ULOŽENÍ SYPANINY DO NÁSYPŮ A NA SKLÁDKY BEZ ZHUTNĚNÍ</t>
  </si>
  <si>
    <t>dle pol.č. 13173A: 270,0=270,000 [A]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</si>
  <si>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</si>
  <si>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</si>
  <si>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</si>
  <si>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5,3*13,0=68,900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</si>
  <si>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</si>
  <si>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272325</t>
  </si>
  <si>
    <t>ZÁKLADY ZE ŽELEZOBETONU DO C30/37</t>
  </si>
  <si>
    <t>1,1*4,9*0,2=1,078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</si>
  <si>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</si>
  <si>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272366</t>
  </si>
  <si>
    <t>VÝZTUŽ ZÁKLADŮ Z KARI SÍTÍ</t>
  </si>
  <si>
    <t>12,35kg/m2*6,0m2*1,1/1000=0,082 [A]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</si>
  <si>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</si>
  <si>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Vodorovné konstrukce</t>
  </si>
  <si>
    <t>451312</t>
  </si>
  <si>
    <t>PODKLADNÍ A VÝPLŇOVÉ VRSTVY Z PROSTÉHO BETONU C12/15</t>
  </si>
  <si>
    <t>2*1,2*7,34*0,1=1,762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</si>
  <si>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</si>
  <si>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45131A</t>
  </si>
  <si>
    <t>PODKLADNÍ A VÝPLŇOVÉ VRSTVY Z PROSTÉHO BETONU C20/25</t>
  </si>
  <si>
    <t>pod dlažbu</t>
  </si>
  <si>
    <t>(20,0+18,0)m2*0,1m=3,800 [A]</t>
  </si>
  <si>
    <t>45152</t>
  </si>
  <si>
    <t>PODKLADNÍ A VÝPLŇOVÉ VRSTVY Z KAMENIVA DRCENÉHO</t>
  </si>
  <si>
    <t>výplň vsakovací jímky</t>
  </si>
  <si>
    <t>2,0*0,4*0,4*3,14=1,005 [A]</t>
  </si>
  <si>
    <t>položka zahrnuje dodávku předepsaného kameniva, mimostaveništní a vnitrostaveništní dopravu a jeho uložení   
není-li v zadávací dokumentaci uvedeno jinak, jedná se o nakupovaný materiál</t>
  </si>
  <si>
    <t>465512</t>
  </si>
  <si>
    <t>DLAŽBY Z LOMOVÉHO KAMENE NA MC</t>
  </si>
  <si>
    <t>(20,0+18,0)m2*0,2m=7,600 [A]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</si>
  <si>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</si>
  <si>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Přidružená stavební výroba</t>
  </si>
  <si>
    <t>711111</t>
  </si>
  <si>
    <t>IZOLACE BĚŽNÝCH KONSTRUKCÍ PROTI ZEMNÍ VLHKOSTI ASFALTOVÝMI NÁTĚRY</t>
  </si>
  <si>
    <t>1x asfaltovým penetračním nátěrem + 2x asfaltový nátěr</t>
  </si>
  <si>
    <t>3*(3,3*4,9+2*2,8*7,14+2*1,2*7,14)=219,870 [A]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</si>
  <si>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</si>
  <si>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711509</t>
  </si>
  <si>
    <t>OCHRANA IZOLACE NA POVRCHU TEXTILIÍ</t>
  </si>
  <si>
    <t>(3,3*4,9+2*2,8*7,14+2*1,2*7,14)=73,290 [A]</t>
  </si>
  <si>
    <t>položka zahrnuje:   
- dodání  předepsaného ochranného materiálu   
- zřízení ochrany izolace</t>
  </si>
  <si>
    <t>89914</t>
  </si>
  <si>
    <t>ŠACHTOVÉ BETONOVÉ SKRUŽE SAMOSTATNÉ</t>
  </si>
  <si>
    <t>VSAKOVACÍ JÍMKA Ř800; h=2000mm</t>
  </si>
  <si>
    <t>- Položka zahrnuje veškerý materiál, výrobky a polotovary, včetně mimostaveništní a vnitrostaveništní dopravy (rovněž přesuny), včetně naložení a složení,případně s uložením.</t>
  </si>
  <si>
    <t>935212</t>
  </si>
  <si>
    <t>PŘÍKOPOVÉ ŽLABY Z BETON TVÁRNIC ŠÍŘ DO 600MM DO BETONU TL 100MM</t>
  </si>
  <si>
    <t>položka zahrnuje:   
- dodávku a uložení příkopových tvárnic předepsaného rozměru a kvality   
- dodání a rozprostření lože z předepsaného materiálu v předepsané kvalitěa v předepsané tloušťce   
- veškerou manipulaci s materiálem, vnitrostaveništní i mimostaveništní dopravu   
- ukončení, patky, spárování   
- měří se v metrech běžných délky osy žlabu</t>
  </si>
  <si>
    <t>9112A1</t>
  </si>
  <si>
    <t>ZÁBRADLÍ MOSTNÍ S VODOR MADLY - DODÁVKA A MONTÁŽ</t>
  </si>
  <si>
    <t>2*7,14=14,280 [A]</t>
  </si>
  <si>
    <t>položka zahrnuje:   
dodání zábradlí včetně předepsané povrchové úpravy   
kotvení sloupků, t.j. kotevní desky, šrouby z nerez oceli, vrty a zálivku, pokud zadávací dokumentace nestanoví jinak   
případné nivelační hmoty pod kotevní desky</t>
  </si>
  <si>
    <t>917223</t>
  </si>
  <si>
    <t>SILNIČNÍ A CHODNÍKOVÉ OBRUBY Z BETONOVÝCH OBRUBNÍKŮ ŠÍŘ 100MM</t>
  </si>
  <si>
    <t>10,6+9,3=19,900 [A]</t>
  </si>
  <si>
    <t>Položka zahrnuje:   
dodání a pokládku betonových obrubníků o rozměrech předepsaných zadávací dokumentací   
betonové lože i boční betonovou opěrku.</t>
  </si>
  <si>
    <t>918115</t>
  </si>
  <si>
    <t>ČELA PROPUSTU Z BETONU DO C 30/37</t>
  </si>
  <si>
    <t>vč. vyznačení letopočtu výstavby</t>
  </si>
  <si>
    <t>2*1,8m2*7,14=25,704 [A]</t>
  </si>
  <si>
    <t>Položka zahrnuje kompletní čelo (základ, dřík, římsu)   
- dodání  čerstvého  betonu  (betonové  směsi)  požadované  kvality,  jeho  uložení  do požadovaného tvaru při jakékoliv hustotě výztuže, konzistenci čerstvého betonu a způsobu hutnění, ošetření a ochranu betonu,   
- dodání a osazení výztuže,   
- případně dokumentací předepsaný kamenný obklad,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proudů.</t>
  </si>
  <si>
    <t>9183E2</t>
  </si>
  <si>
    <t>PROPUSTY Z TRUB DN 800MM ŽELEZOBETONOVÝCH</t>
  </si>
  <si>
    <t>Položka zahrnuje:   
- dodání a položení potrubí z trub z dokumentací předepsaného materiálu a předepsaného průměru   
- případné úpravy trub (zkrácení, šikmé seříznutí)   
Nezahrnuje podkladní vrstvy a obetonování.</t>
  </si>
  <si>
    <t xml:space="preserve">  SO 11-21-02</t>
  </si>
  <si>
    <t>Proupustek v km 57.567 - demolice</t>
  </si>
  <si>
    <t>SO 11-21-02</t>
  </si>
  <si>
    <t>dle pol.č. 13173A: 18,0*1,9=34,200 [A]</t>
  </si>
  <si>
    <t>R015330</t>
  </si>
  <si>
    <t>POPLATKY ZA LIKVIDACŮ ODPADŮ NEKONTAMINOVANÝCH - 17 05 04 KAMENNÁ SUŤ</t>
  </si>
  <si>
    <t>dle pol.č. 96613A: 5,94*2,2=13,068 [A]</t>
  </si>
  <si>
    <t>1. Položka obsahuje:    
– veškeré poplatky provozovateli skládky, recyklační linky nebo jiného zařízení na zpracování nebo likvidaci odpadů související s převzetím, uložením, zpracováním nebo likvidací odpadu    
2. Položka neobsahuje:    
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</si>
  <si>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R015140</t>
  </si>
  <si>
    <t>POPLATKY ZA LIKVIDACI ODPADŮ NEKONTAMINOVANÝCH - 17 01 01 BETON Z DEMOLIC OBJEKTŮ, ZÁKLADŮ TV VČETNĚ DOPRAV VČETNĚ DOPRAVY</t>
  </si>
  <si>
    <t>dle pol.č. 96616A: 10,584*2,5=26,460 [A]  
dle pol.č. 966358: 6,0*0,62t/m=3,720 [B]  
Celkem: A+B=30,180 [C]</t>
  </si>
  <si>
    <t>2,0*1,5*6,0=18,000 [A]</t>
  </si>
  <si>
    <t>dle pol.č. 13173A: 18,0=18,000 [A]</t>
  </si>
  <si>
    <t>9112A3</t>
  </si>
  <si>
    <t>ZÁBRADLÍ MOSTNÍ S VODOR MADLY - DEMONTÁŽ S PŘESUNEM</t>
  </si>
  <si>
    <t>2*3,0=6,000 [A]</t>
  </si>
  <si>
    <t>položka zahrnuje:   
- demontáž a odstranění zařízení   
- jeho odvoz na předepsané místo</t>
  </si>
  <si>
    <t>96613A</t>
  </si>
  <si>
    <t>BOURÁNÍ KONSTRUKCÍ Z KAMENE NA MC - BEZ DOPRAVY</t>
  </si>
  <si>
    <t>(3,4+3,2)*1,0*0,9=5,940 [A]</t>
  </si>
  <si>
    <t>položka zahrnuje:   
- rozbourání konstrukce bez ohledu na použitou technologii   
- veškeré pomocné konstrukce (lešení a pod.) 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</si>
  <si>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96616A</t>
  </si>
  <si>
    <t>BOURÁNÍ KONSTRUKCÍ ZE ŽELEZOBETONU - BEZ DOPRAVY</t>
  </si>
  <si>
    <t>2*0,9*2,3*2,2+0,6*0,6*0,6+1,5*0,2*4,2=10,584 [A]</t>
  </si>
  <si>
    <t>966358</t>
  </si>
  <si>
    <t>BOURÁNÍ PROPUSTŮ Z TRUB DN DO 600MM</t>
  </si>
  <si>
    <t>položka zahrnuje:   
- odstranění trub včetně případného obetonování a lože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   
- nezahrnuje bourání čel, vtokových a výtokových jímek, odstranění zábradlí</t>
  </si>
  <si>
    <t xml:space="preserve">  SO 11-21-03</t>
  </si>
  <si>
    <t>Proupustek v km 57.576 - demolice</t>
  </si>
  <si>
    <t>SO 11-21-03</t>
  </si>
  <si>
    <t>dle pol.č. 96613A: 12,24*2,2=26,928 [A]</t>
  </si>
  <si>
    <t>(3,3+3,5)*2,0*0,9=12,240 [A]</t>
  </si>
  <si>
    <t>D.2.3.6</t>
  </si>
  <si>
    <t>Rozvodny vn, nn, osvětlení a dálkové ovládání odpojovačů</t>
  </si>
  <si>
    <t xml:space="preserve">  SO 11-86-01</t>
  </si>
  <si>
    <t>Přípojka NN pro napájení RD</t>
  </si>
  <si>
    <t>SO 11-86-01</t>
  </si>
  <si>
    <t>743F21</t>
  </si>
  <si>
    <t>SKŘÍŇ ELEKTROMĚROVÁ V KOMPAKTNÍM PILÍŘI PRO PŘÍMÉ MĚŘENÍ DO 80 A JEDNOSAZBOVÉ VČETNĚ VÝSTROJE</t>
  </si>
  <si>
    <t>1. Položka obsahuje: 
 – instalaci do terénu vč. prefabrikovaného základu a zapojení 
 – technický popis viz. projektová dokumentace 
2. Položka neobsahuje: 
 – zemní práce 
3. Způsob měření: 
Udává se počet kusů kompletní konstrukce nebo práce.</t>
  </si>
  <si>
    <t>744634</t>
  </si>
  <si>
    <t>JISTIČ TŘÍPÓLOVÝ (10 KA) OD 25 DO 40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</si>
  <si>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</si>
  <si>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744O14</t>
  </si>
  <si>
    <t>ELEKTROMĚR</t>
  </si>
  <si>
    <t>744633</t>
  </si>
  <si>
    <t>JISTIČ TŘÍPÓLOVÝ (10 KA) OD 13 DO 20 A</t>
  </si>
  <si>
    <t>744613</t>
  </si>
  <si>
    <t>JISTIČ JEDNOPÓLOVÝ (10 KA) OD 13 DO 20 A</t>
  </si>
  <si>
    <t>742H24</t>
  </si>
  <si>
    <t>KABEL NN ČTYŘ- A PĚTIŽÍLOVÝ AL S PLASTOVOU IZOLACÍ OD 70 DO 120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</si>
  <si>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</si>
  <si>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742G12</t>
  </si>
  <si>
    <t>KABEL NN DVOU- A TŘÍŽÍLOVÝ CU S PLASTOVOU IZOLACÍ OD 4 DO 16 MM2</t>
  </si>
  <si>
    <t>742L14</t>
  </si>
  <si>
    <t>UKONČENÍ DVOU AŽ PĚTIŽÍLOVÉHO KABELU V ROZVADĚČI NEBO NA PŘÍSTROJI OD 70 DO 120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</si>
  <si>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</si>
  <si>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742L13</t>
  </si>
  <si>
    <t>UKONČENÍ DVOU AŽ PĚTIŽÍLOVÉHO KABELU V ROZVADĚČI NEBO NA PŘÍSTROJI OD 25 DO 50 MM2</t>
  </si>
  <si>
    <t>742L12</t>
  </si>
  <si>
    <t>UKONČENÍ DVOU AŽ PĚTIŽÍLOVÉHO KABELU V ROZVADĚČI NEBO NA PŘÍSTROJI OD 4 DO 16 MM2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</si>
  <si>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</si>
  <si>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702211</t>
  </si>
  <si>
    <t>KABELOVÁ CHRÁNIČKA ZEMNÍ DN DO 100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</si>
  <si>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</si>
  <si>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</si>
  <si>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</si>
  <si>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</si>
  <si>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</si>
  <si>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</si>
  <si>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</si>
  <si>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741B11</t>
  </si>
  <si>
    <t>ZEMNÍCÍ TYČ FEZN DÉLKY DO 2 M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</si>
  <si>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</si>
  <si>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</si>
  <si>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</si>
  <si>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</si>
  <si>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741D11</t>
  </si>
  <si>
    <t>HROMOSVODOVÝ VODIČ FEZN NA POVRCHU</t>
  </si>
  <si>
    <t>1. Položka obsahuje:  
 – dělení, spojování  
 – upevnění vč. veškerého příslušenství  
2. Položka neobsahuje:  
 X  
3. Způsob měření:  
Měří se metr délkový.</t>
  </si>
  <si>
    <t>741D12</t>
  </si>
  <si>
    <t>HROMOSVODOVÝ VODIČ FEZN POD POVRCHEM</t>
  </si>
  <si>
    <t>741C05</t>
  </si>
  <si>
    <t>SPOJOVÁNÍ UZEMŇOVACÍCH VODIČŮ</t>
  </si>
  <si>
    <t>1. Položka obsahuje:  
 – tvarování, přípravu spojů  
 – svařování  
 – ochranný nátěr spoje dle příslušných norem  
2. Položka neobsahuje:  
 X  
3. Způsob měření:  
Udává se počet kusů kompletní konstrukce nebo práce.</t>
  </si>
  <si>
    <t>747411</t>
  </si>
  <si>
    <t>MĚŘENÍ ZEMNÍCH ODPORŮ - ZEMNIČE PRVNÍHO NEBO SAMOSTATNÉHO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</si>
  <si>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</si>
  <si>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747412</t>
  </si>
  <si>
    <t>MĚŘENÍ ZEMNÍCH ODPORŮ - PŘÍPLATEK K CENĚ ZA KAŽDÝ DALŠÍ ZEMNIČ</t>
  </si>
  <si>
    <t>13283A</t>
  </si>
  <si>
    <t>HLOUBENÍ RÝH ŠÍŘ DO 2M PAŽ I NEPAŽ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</si>
  <si>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</si>
  <si>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141733</t>
  </si>
  <si>
    <t>PROTLAČOVÁNÍ POTRUBÍ Z PLAST HMOT DN DO 150MM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</si>
  <si>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</si>
  <si>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</si>
  <si>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</si>
  <si>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</si>
  <si>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</si>
  <si>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</si>
  <si>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</si>
  <si>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</si>
  <si>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</si>
  <si>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</si>
  <si>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</si>
  <si>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</si>
  <si>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</si>
  <si>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</si>
  <si>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</si>
  <si>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</si>
  <si>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</si>
  <si>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</si>
  <si>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</si>
  <si>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</si>
  <si>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</si>
  <si>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</si>
  <si>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</si>
  <si>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</si>
  <si>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</si>
  <si>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</si>
  <si>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</si>
  <si>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</si>
  <si>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</si>
  <si>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</si>
  <si>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</si>
  <si>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</si>
  <si>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</si>
  <si>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</si>
  <si>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VSEOB07</t>
  </si>
  <si>
    <t>Nájmy hrazené zhotovitelem stavby</t>
  </si>
  <si>
    <t>popis položky</t>
  </si>
  <si>
    <t>Pronájmy pozemků pro účely stavby v období dle harmonogramu stavby - včetně všech příslušných poplatků vyplývajících z užívání pozemků.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</si>
</sst>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  <col min="6" max="6" width="30.7109375" customWidth="1"/>
  </cols>
  <sheetData>
    <row r="1" spans="1:6" ht="57" customHeight="1" x14ac:dyDescent="0.2">
      <c r="A1" s="9"/>
      <c r="B1" s="8" t="s">
        <v>1</v>
      </c>
      <c r="C1" s="11"/>
      <c r="D1" s="11"/>
      <c r="E1" s="11"/>
      <c r="F1" s="11"/>
    </row>
    <row r="2" spans="1:6" ht="20.100000000000001" customHeight="1" x14ac:dyDescent="0.2">
      <c r="A2" s="9"/>
      <c r="B2" s="7"/>
      <c r="C2" s="11"/>
      <c r="D2" s="11"/>
      <c r="E2" s="11"/>
      <c r="F2" s="11"/>
    </row>
    <row r="3" spans="1:6" ht="12.75" customHeight="1" x14ac:dyDescent="0.2">
      <c r="A3" s="9"/>
      <c r="B3" s="7"/>
      <c r="C3" s="11"/>
      <c r="D3" s="11"/>
      <c r="E3" s="11"/>
      <c r="F3" s="11"/>
    </row>
    <row r="4" spans="1:6" ht="39.950000000000003" customHeight="1" x14ac:dyDescent="0.2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">
      <c r="A5" s="14" t="s">
        <v>4</v>
      </c>
      <c r="B5" s="5" t="s">
        <v>5</v>
      </c>
      <c r="C5" s="9"/>
      <c r="D5" s="9"/>
      <c r="E5" s="9"/>
    </row>
    <row r="6" spans="1:6" ht="12.75" customHeight="1" x14ac:dyDescent="0.2">
      <c r="B6" s="15" t="s">
        <v>6</v>
      </c>
      <c r="C6" s="17">
        <f>0+C10+C12+C14+C16+C20+C22</f>
        <v>0</v>
      </c>
    </row>
    <row r="7" spans="1:6" ht="12.75" customHeight="1" x14ac:dyDescent="0.2">
      <c r="B7" s="15" t="s">
        <v>7</v>
      </c>
      <c r="C7" s="17">
        <f>0+E10+E12+E14+E16+E20+E22</f>
        <v>0</v>
      </c>
    </row>
    <row r="9" spans="1:6" ht="12.75" customHeight="1" x14ac:dyDescent="0.2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x14ac:dyDescent="0.2">
      <c r="A10" s="18" t="s">
        <v>14</v>
      </c>
      <c r="B10" s="19" t="s">
        <v>15</v>
      </c>
      <c r="C10" s="21">
        <f>0+C11</f>
        <v>0</v>
      </c>
      <c r="D10" s="21">
        <f t="shared" ref="D10:D23" si="0">C10*0.21</f>
        <v>0</v>
      </c>
      <c r="E10" s="21">
        <f>0+E11</f>
        <v>0</v>
      </c>
      <c r="F10" s="20">
        <f>0+F11</f>
        <v>68</v>
      </c>
    </row>
    <row r="11" spans="1:6" x14ac:dyDescent="0.2">
      <c r="A11" s="18" t="s">
        <v>16</v>
      </c>
      <c r="B11" s="19" t="s">
        <v>17</v>
      </c>
      <c r="C11" s="21">
        <f>'PS 11-01-31'!K8+'PS 11-01-31'!M8</f>
        <v>0</v>
      </c>
      <c r="D11" s="21">
        <f t="shared" si="0"/>
        <v>0</v>
      </c>
      <c r="E11" s="21">
        <f>C11+D11</f>
        <v>0</v>
      </c>
      <c r="F11" s="20">
        <f>'PS 11-01-31'!T7</f>
        <v>68</v>
      </c>
    </row>
    <row r="12" spans="1:6" x14ac:dyDescent="0.2">
      <c r="A12" s="18" t="s">
        <v>334</v>
      </c>
      <c r="B12" s="19" t="s">
        <v>335</v>
      </c>
      <c r="C12" s="21">
        <f>0+C13</f>
        <v>0</v>
      </c>
      <c r="D12" s="21">
        <f t="shared" si="0"/>
        <v>0</v>
      </c>
      <c r="E12" s="21">
        <f>0+E13</f>
        <v>0</v>
      </c>
      <c r="F12" s="20">
        <f>0+F13</f>
        <v>31</v>
      </c>
    </row>
    <row r="13" spans="1:6" x14ac:dyDescent="0.2">
      <c r="A13" s="18" t="s">
        <v>336</v>
      </c>
      <c r="B13" s="19" t="s">
        <v>335</v>
      </c>
      <c r="C13" s="21">
        <f>'SO 11-00-01'!K8+'SO 11-00-01'!M8</f>
        <v>0</v>
      </c>
      <c r="D13" s="21">
        <f t="shared" si="0"/>
        <v>0</v>
      </c>
      <c r="E13" s="21">
        <f>C13+D13</f>
        <v>0</v>
      </c>
      <c r="F13" s="20">
        <f>'SO 11-00-01'!T7</f>
        <v>31</v>
      </c>
    </row>
    <row r="14" spans="1:6" x14ac:dyDescent="0.2">
      <c r="A14" s="18" t="s">
        <v>475</v>
      </c>
      <c r="B14" s="19" t="s">
        <v>476</v>
      </c>
      <c r="C14" s="21">
        <f>0+C15</f>
        <v>0</v>
      </c>
      <c r="D14" s="21">
        <f t="shared" si="0"/>
        <v>0</v>
      </c>
      <c r="E14" s="21">
        <f>0+E15</f>
        <v>0</v>
      </c>
      <c r="F14" s="20">
        <f>0+F15</f>
        <v>24</v>
      </c>
    </row>
    <row r="15" spans="1:6" x14ac:dyDescent="0.2">
      <c r="A15" s="18" t="s">
        <v>477</v>
      </c>
      <c r="B15" s="19" t="s">
        <v>478</v>
      </c>
      <c r="C15" s="21">
        <f>'SO 11-13-01'!K8+'SO 11-13-01'!M8</f>
        <v>0</v>
      </c>
      <c r="D15" s="21">
        <f t="shared" si="0"/>
        <v>0</v>
      </c>
      <c r="E15" s="21">
        <f>C15+D15</f>
        <v>0</v>
      </c>
      <c r="F15" s="20">
        <f>'SO 11-13-01'!T7</f>
        <v>24</v>
      </c>
    </row>
    <row r="16" spans="1:6" x14ac:dyDescent="0.2">
      <c r="A16" s="18" t="s">
        <v>561</v>
      </c>
      <c r="B16" s="19" t="s">
        <v>562</v>
      </c>
      <c r="C16" s="21">
        <f>0+C17+C18+C19</f>
        <v>0</v>
      </c>
      <c r="D16" s="21">
        <f t="shared" si="0"/>
        <v>0</v>
      </c>
      <c r="E16" s="21">
        <f>0+E17+E18+E19</f>
        <v>0</v>
      </c>
      <c r="F16" s="20">
        <f>0+F17+F18+F19</f>
        <v>36</v>
      </c>
    </row>
    <row r="17" spans="1:6" x14ac:dyDescent="0.2">
      <c r="A17" s="18" t="s">
        <v>563</v>
      </c>
      <c r="B17" s="19" t="s">
        <v>564</v>
      </c>
      <c r="C17" s="21">
        <f>'SO 11-21-01'!K8+'SO 11-21-01'!M8</f>
        <v>0</v>
      </c>
      <c r="D17" s="21">
        <f t="shared" si="0"/>
        <v>0</v>
      </c>
      <c r="E17" s="21">
        <f>C17+D17</f>
        <v>0</v>
      </c>
      <c r="F17" s="20">
        <f>'SO 11-21-01'!T7</f>
        <v>18</v>
      </c>
    </row>
    <row r="18" spans="1:6" x14ac:dyDescent="0.2">
      <c r="A18" s="18" t="s">
        <v>643</v>
      </c>
      <c r="B18" s="19" t="s">
        <v>644</v>
      </c>
      <c r="C18" s="21">
        <f>'SO 11-21-02'!K8+'SO 11-21-02'!M8</f>
        <v>0</v>
      </c>
      <c r="D18" s="21">
        <f t="shared" si="0"/>
        <v>0</v>
      </c>
      <c r="E18" s="21">
        <f>C18+D18</f>
        <v>0</v>
      </c>
      <c r="F18" s="20">
        <f>'SO 11-21-02'!T7</f>
        <v>9</v>
      </c>
    </row>
    <row r="19" spans="1:6" x14ac:dyDescent="0.2">
      <c r="A19" s="18" t="s">
        <v>670</v>
      </c>
      <c r="B19" s="19" t="s">
        <v>671</v>
      </c>
      <c r="C19" s="21">
        <f>'SO 11-21-03'!K8+'SO 11-21-03'!M8</f>
        <v>0</v>
      </c>
      <c r="D19" s="21">
        <f t="shared" si="0"/>
        <v>0</v>
      </c>
      <c r="E19" s="21">
        <f>C19+D19</f>
        <v>0</v>
      </c>
      <c r="F19" s="20">
        <f>'SO 11-21-03'!T7</f>
        <v>9</v>
      </c>
    </row>
    <row r="20" spans="1:6" x14ac:dyDescent="0.2">
      <c r="A20" s="18" t="s">
        <v>675</v>
      </c>
      <c r="B20" s="19" t="s">
        <v>676</v>
      </c>
      <c r="C20" s="21">
        <f>0+C21</f>
        <v>0</v>
      </c>
      <c r="D20" s="21">
        <f t="shared" si="0"/>
        <v>0</v>
      </c>
      <c r="E20" s="21">
        <f>0+E21</f>
        <v>0</v>
      </c>
      <c r="F20" s="20">
        <f>0+F21</f>
        <v>24</v>
      </c>
    </row>
    <row r="21" spans="1:6" x14ac:dyDescent="0.2">
      <c r="A21" s="18" t="s">
        <v>677</v>
      </c>
      <c r="B21" s="19" t="s">
        <v>678</v>
      </c>
      <c r="C21" s="21">
        <f>'SO 11-86-01'!K8+'SO 11-86-01'!M8</f>
        <v>0</v>
      </c>
      <c r="D21" s="21">
        <f t="shared" si="0"/>
        <v>0</v>
      </c>
      <c r="E21" s="21">
        <f>C21+D21</f>
        <v>0</v>
      </c>
      <c r="F21" s="20">
        <f>'SO 11-86-01'!T7</f>
        <v>24</v>
      </c>
    </row>
    <row r="22" spans="1:6" x14ac:dyDescent="0.2">
      <c r="A22" s="18" t="s">
        <v>738</v>
      </c>
      <c r="B22" s="19" t="s">
        <v>739</v>
      </c>
      <c r="C22" s="21">
        <f>0+C23</f>
        <v>0</v>
      </c>
      <c r="D22" s="21">
        <f t="shared" si="0"/>
        <v>0</v>
      </c>
      <c r="E22" s="21">
        <f>0+E23</f>
        <v>0</v>
      </c>
      <c r="F22" s="20">
        <f>0+F23</f>
        <v>7</v>
      </c>
    </row>
    <row r="23" spans="1:6" x14ac:dyDescent="0.2">
      <c r="A23" s="18" t="s">
        <v>740</v>
      </c>
      <c r="B23" s="19" t="s">
        <v>741</v>
      </c>
      <c r="C23" s="21">
        <f>'SO 98-98'!K8+'SO 98-98'!M8</f>
        <v>0</v>
      </c>
      <c r="D23" s="21">
        <f t="shared" si="0"/>
        <v>0</v>
      </c>
      <c r="E23" s="21">
        <f>C23+D23</f>
        <v>0</v>
      </c>
      <c r="F23" s="20">
        <f>'SO 98-98'!T7</f>
        <v>7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8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COUNTIFS(L8:L280,"=0",A8:A280,"P")+COUNTIFS(L8:L280,"",A8:A280,"P")+SUM(Q8:Q280)</f>
        <v>68</v>
      </c>
    </row>
    <row r="8" spans="1:20" x14ac:dyDescent="0.2">
      <c r="A8" t="s">
        <v>44</v>
      </c>
      <c r="C8" s="30" t="s">
        <v>45</v>
      </c>
      <c r="E8" s="32" t="s">
        <v>17</v>
      </c>
      <c r="J8" s="31">
        <f>0+J9+J14+J103</f>
        <v>0</v>
      </c>
      <c r="K8" s="31">
        <f>0+K9+K14+K103</f>
        <v>0</v>
      </c>
      <c r="L8" s="31">
        <f>0+L9+L14+L103</f>
        <v>0</v>
      </c>
      <c r="M8" s="31">
        <f>0+M9+M14+M103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x14ac:dyDescent="0.2">
      <c r="A10" t="s">
        <v>49</v>
      </c>
      <c r="B10" s="36" t="s">
        <v>50</v>
      </c>
      <c r="C10" s="36" t="s">
        <v>51</v>
      </c>
      <c r="D10" s="37" t="s">
        <v>52</v>
      </c>
      <c r="E10" s="13" t="s">
        <v>53</v>
      </c>
      <c r="F10" s="38" t="s">
        <v>54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x14ac:dyDescent="0.2">
      <c r="A11" s="37" t="s">
        <v>56</v>
      </c>
      <c r="E11" s="41" t="s">
        <v>57</v>
      </c>
    </row>
    <row r="12" spans="1:20" x14ac:dyDescent="0.2">
      <c r="A12" s="37" t="s">
        <v>58</v>
      </c>
      <c r="E12" s="42" t="s">
        <v>52</v>
      </c>
    </row>
    <row r="13" spans="1:20" ht="25.5" x14ac:dyDescent="0.2">
      <c r="A13" t="s">
        <v>59</v>
      </c>
      <c r="E13" s="41" t="s">
        <v>60</v>
      </c>
    </row>
    <row r="14" spans="1:20" x14ac:dyDescent="0.2">
      <c r="A14" t="s">
        <v>46</v>
      </c>
      <c r="C14" s="33" t="s">
        <v>61</v>
      </c>
      <c r="E14" s="35" t="s">
        <v>62</v>
      </c>
      <c r="J14" s="34">
        <f>0</f>
        <v>0</v>
      </c>
      <c r="K14" s="34">
        <f>0</f>
        <v>0</v>
      </c>
      <c r="L14" s="34">
        <f>0+L15+L19+L23+L27+L31+L35+L39+L43+L47+L51+L55+L59+L63+L67+L71+L75+L79+L83+L87+L91+L95+L99</f>
        <v>0</v>
      </c>
      <c r="M14" s="34">
        <f>0+M15+M19+M23+M27+M31+M35+M39+M43+M47+M51+M55+M59+M63+M67+M71+M75+M79+M83+M87+M91+M95+M99</f>
        <v>0</v>
      </c>
    </row>
    <row r="15" spans="1:20" x14ac:dyDescent="0.2">
      <c r="A15" t="s">
        <v>49</v>
      </c>
      <c r="B15" s="36" t="s">
        <v>63</v>
      </c>
      <c r="C15" s="36" t="s">
        <v>64</v>
      </c>
      <c r="D15" s="37" t="s">
        <v>52</v>
      </c>
      <c r="E15" s="13" t="s">
        <v>65</v>
      </c>
      <c r="F15" s="38" t="s">
        <v>66</v>
      </c>
      <c r="G15" s="39">
        <v>400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67</v>
      </c>
      <c r="O15">
        <f>(M15*21)/100</f>
        <v>0</v>
      </c>
      <c r="P15" t="s">
        <v>27</v>
      </c>
    </row>
    <row r="16" spans="1:20" x14ac:dyDescent="0.2">
      <c r="A16" s="37" t="s">
        <v>56</v>
      </c>
      <c r="E16" s="41" t="s">
        <v>52</v>
      </c>
    </row>
    <row r="17" spans="1:16" x14ac:dyDescent="0.2">
      <c r="A17" s="37" t="s">
        <v>58</v>
      </c>
      <c r="E17" s="42" t="s">
        <v>52</v>
      </c>
    </row>
    <row r="18" spans="1:16" ht="38.25" x14ac:dyDescent="0.2">
      <c r="A18" t="s">
        <v>59</v>
      </c>
      <c r="E18" s="41" t="s">
        <v>68</v>
      </c>
    </row>
    <row r="19" spans="1:16" x14ac:dyDescent="0.2">
      <c r="A19" t="s">
        <v>49</v>
      </c>
      <c r="B19" s="36" t="s">
        <v>27</v>
      </c>
      <c r="C19" s="36" t="s">
        <v>69</v>
      </c>
      <c r="D19" s="37" t="s">
        <v>52</v>
      </c>
      <c r="E19" s="13" t="s">
        <v>70</v>
      </c>
      <c r="F19" s="38" t="s">
        <v>71</v>
      </c>
      <c r="G19" s="39">
        <v>10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67</v>
      </c>
      <c r="O19">
        <f>(M19*21)/100</f>
        <v>0</v>
      </c>
      <c r="P19" t="s">
        <v>27</v>
      </c>
    </row>
    <row r="20" spans="1:16" x14ac:dyDescent="0.2">
      <c r="A20" s="37" t="s">
        <v>56</v>
      </c>
      <c r="E20" s="41" t="s">
        <v>52</v>
      </c>
    </row>
    <row r="21" spans="1:16" x14ac:dyDescent="0.2">
      <c r="A21" s="37" t="s">
        <v>58</v>
      </c>
      <c r="E21" s="42" t="s">
        <v>52</v>
      </c>
    </row>
    <row r="22" spans="1:16" ht="369.75" x14ac:dyDescent="0.2">
      <c r="A22" t="s">
        <v>59</v>
      </c>
      <c r="E22" s="41" t="s">
        <v>72</v>
      </c>
    </row>
    <row r="23" spans="1:16" x14ac:dyDescent="0.2">
      <c r="A23" t="s">
        <v>49</v>
      </c>
      <c r="B23" s="36" t="s">
        <v>26</v>
      </c>
      <c r="C23" s="36" t="s">
        <v>73</v>
      </c>
      <c r="D23" s="37" t="s">
        <v>52</v>
      </c>
      <c r="E23" s="13" t="s">
        <v>74</v>
      </c>
      <c r="F23" s="38" t="s">
        <v>71</v>
      </c>
      <c r="G23" s="39">
        <v>400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67</v>
      </c>
      <c r="O23">
        <f>(M23*21)/100</f>
        <v>0</v>
      </c>
      <c r="P23" t="s">
        <v>27</v>
      </c>
    </row>
    <row r="24" spans="1:16" x14ac:dyDescent="0.2">
      <c r="A24" s="37" t="s">
        <v>56</v>
      </c>
      <c r="E24" s="41" t="s">
        <v>52</v>
      </c>
    </row>
    <row r="25" spans="1:16" x14ac:dyDescent="0.2">
      <c r="A25" s="37" t="s">
        <v>58</v>
      </c>
      <c r="E25" s="42" t="s">
        <v>52</v>
      </c>
    </row>
    <row r="26" spans="1:16" ht="229.5" x14ac:dyDescent="0.2">
      <c r="A26" t="s">
        <v>59</v>
      </c>
      <c r="E26" s="41" t="s">
        <v>75</v>
      </c>
    </row>
    <row r="27" spans="1:16" x14ac:dyDescent="0.2">
      <c r="A27" t="s">
        <v>49</v>
      </c>
      <c r="B27" s="36" t="s">
        <v>76</v>
      </c>
      <c r="C27" s="36" t="s">
        <v>77</v>
      </c>
      <c r="D27" s="37" t="s">
        <v>52</v>
      </c>
      <c r="E27" s="13" t="s">
        <v>78</v>
      </c>
      <c r="F27" s="38" t="s">
        <v>71</v>
      </c>
      <c r="G27" s="39">
        <v>60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67</v>
      </c>
      <c r="O27">
        <f>(M27*21)/100</f>
        <v>0</v>
      </c>
      <c r="P27" t="s">
        <v>27</v>
      </c>
    </row>
    <row r="28" spans="1:16" x14ac:dyDescent="0.2">
      <c r="A28" s="37" t="s">
        <v>56</v>
      </c>
      <c r="E28" s="41" t="s">
        <v>52</v>
      </c>
    </row>
    <row r="29" spans="1:16" x14ac:dyDescent="0.2">
      <c r="A29" s="37" t="s">
        <v>58</v>
      </c>
      <c r="E29" s="42" t="s">
        <v>52</v>
      </c>
    </row>
    <row r="30" spans="1:16" ht="318.75" x14ac:dyDescent="0.2">
      <c r="A30" t="s">
        <v>59</v>
      </c>
      <c r="E30" s="41" t="s">
        <v>79</v>
      </c>
    </row>
    <row r="31" spans="1:16" x14ac:dyDescent="0.2">
      <c r="A31" t="s">
        <v>49</v>
      </c>
      <c r="B31" s="36" t="s">
        <v>80</v>
      </c>
      <c r="C31" s="36" t="s">
        <v>81</v>
      </c>
      <c r="D31" s="37" t="s">
        <v>52</v>
      </c>
      <c r="E31" s="13" t="s">
        <v>82</v>
      </c>
      <c r="F31" s="38" t="s">
        <v>71</v>
      </c>
      <c r="G31" s="39">
        <v>340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67</v>
      </c>
      <c r="O31">
        <f>(M31*21)/100</f>
        <v>0</v>
      </c>
      <c r="P31" t="s">
        <v>27</v>
      </c>
    </row>
    <row r="32" spans="1:16" x14ac:dyDescent="0.2">
      <c r="A32" s="37" t="s">
        <v>56</v>
      </c>
      <c r="E32" s="41" t="s">
        <v>52</v>
      </c>
    </row>
    <row r="33" spans="1:16" x14ac:dyDescent="0.2">
      <c r="A33" s="37" t="s">
        <v>58</v>
      </c>
      <c r="E33" s="42" t="s">
        <v>52</v>
      </c>
    </row>
    <row r="34" spans="1:16" ht="318.75" x14ac:dyDescent="0.2">
      <c r="A34" t="s">
        <v>59</v>
      </c>
      <c r="E34" s="41" t="s">
        <v>79</v>
      </c>
    </row>
    <row r="35" spans="1:16" x14ac:dyDescent="0.2">
      <c r="A35" t="s">
        <v>49</v>
      </c>
      <c r="B35" s="36" t="s">
        <v>83</v>
      </c>
      <c r="C35" s="36" t="s">
        <v>84</v>
      </c>
      <c r="D35" s="37" t="s">
        <v>52</v>
      </c>
      <c r="E35" s="13" t="s">
        <v>85</v>
      </c>
      <c r="F35" s="38" t="s">
        <v>86</v>
      </c>
      <c r="G35" s="39">
        <v>15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67</v>
      </c>
      <c r="O35">
        <f>(M35*21)/100</f>
        <v>0</v>
      </c>
      <c r="P35" t="s">
        <v>27</v>
      </c>
    </row>
    <row r="36" spans="1:16" x14ac:dyDescent="0.2">
      <c r="A36" s="37" t="s">
        <v>56</v>
      </c>
      <c r="E36" s="41" t="s">
        <v>52</v>
      </c>
    </row>
    <row r="37" spans="1:16" x14ac:dyDescent="0.2">
      <c r="A37" s="37" t="s">
        <v>58</v>
      </c>
      <c r="E37" s="42" t="s">
        <v>52</v>
      </c>
    </row>
    <row r="38" spans="1:16" ht="76.5" x14ac:dyDescent="0.2">
      <c r="A38" t="s">
        <v>59</v>
      </c>
      <c r="E38" s="41" t="s">
        <v>87</v>
      </c>
    </row>
    <row r="39" spans="1:16" x14ac:dyDescent="0.2">
      <c r="A39" t="s">
        <v>49</v>
      </c>
      <c r="B39" s="36" t="s">
        <v>88</v>
      </c>
      <c r="C39" s="36" t="s">
        <v>89</v>
      </c>
      <c r="D39" s="37" t="s">
        <v>52</v>
      </c>
      <c r="E39" s="13" t="s">
        <v>90</v>
      </c>
      <c r="F39" s="38" t="s">
        <v>86</v>
      </c>
      <c r="G39" s="39">
        <v>5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67</v>
      </c>
      <c r="O39">
        <f>(M39*21)/100</f>
        <v>0</v>
      </c>
      <c r="P39" t="s">
        <v>27</v>
      </c>
    </row>
    <row r="40" spans="1:16" x14ac:dyDescent="0.2">
      <c r="A40" s="37" t="s">
        <v>56</v>
      </c>
      <c r="E40" s="41" t="s">
        <v>52</v>
      </c>
    </row>
    <row r="41" spans="1:16" x14ac:dyDescent="0.2">
      <c r="A41" s="37" t="s">
        <v>58</v>
      </c>
      <c r="E41" s="42" t="s">
        <v>52</v>
      </c>
    </row>
    <row r="42" spans="1:16" ht="102" x14ac:dyDescent="0.2">
      <c r="A42" t="s">
        <v>59</v>
      </c>
      <c r="E42" s="41" t="s">
        <v>91</v>
      </c>
    </row>
    <row r="43" spans="1:16" x14ac:dyDescent="0.2">
      <c r="A43" t="s">
        <v>49</v>
      </c>
      <c r="B43" s="36" t="s">
        <v>92</v>
      </c>
      <c r="C43" s="36" t="s">
        <v>93</v>
      </c>
      <c r="D43" s="37" t="s">
        <v>52</v>
      </c>
      <c r="E43" s="13" t="s">
        <v>94</v>
      </c>
      <c r="F43" s="38" t="s">
        <v>95</v>
      </c>
      <c r="G43" s="39">
        <v>20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67</v>
      </c>
      <c r="O43">
        <f>(M43*21)/100</f>
        <v>0</v>
      </c>
      <c r="P43" t="s">
        <v>27</v>
      </c>
    </row>
    <row r="44" spans="1:16" x14ac:dyDescent="0.2">
      <c r="A44" s="37" t="s">
        <v>56</v>
      </c>
      <c r="E44" s="41" t="s">
        <v>52</v>
      </c>
    </row>
    <row r="45" spans="1:16" x14ac:dyDescent="0.2">
      <c r="A45" s="37" t="s">
        <v>58</v>
      </c>
      <c r="E45" s="42" t="s">
        <v>52</v>
      </c>
    </row>
    <row r="46" spans="1:16" ht="25.5" x14ac:dyDescent="0.2">
      <c r="A46" t="s">
        <v>59</v>
      </c>
      <c r="E46" s="41" t="s">
        <v>96</v>
      </c>
    </row>
    <row r="47" spans="1:16" x14ac:dyDescent="0.2">
      <c r="A47" t="s">
        <v>49</v>
      </c>
      <c r="B47" s="36" t="s">
        <v>61</v>
      </c>
      <c r="C47" s="36" t="s">
        <v>97</v>
      </c>
      <c r="D47" s="37" t="s">
        <v>52</v>
      </c>
      <c r="E47" s="13" t="s">
        <v>98</v>
      </c>
      <c r="F47" s="38" t="s">
        <v>95</v>
      </c>
      <c r="G47" s="39">
        <v>40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67</v>
      </c>
      <c r="O47">
        <f>(M47*21)/100</f>
        <v>0</v>
      </c>
      <c r="P47" t="s">
        <v>27</v>
      </c>
    </row>
    <row r="48" spans="1:16" x14ac:dyDescent="0.2">
      <c r="A48" s="37" t="s">
        <v>56</v>
      </c>
      <c r="E48" s="41" t="s">
        <v>52</v>
      </c>
    </row>
    <row r="49" spans="1:16" x14ac:dyDescent="0.2">
      <c r="A49" s="37" t="s">
        <v>58</v>
      </c>
      <c r="E49" s="42" t="s">
        <v>52</v>
      </c>
    </row>
    <row r="50" spans="1:16" ht="102" x14ac:dyDescent="0.2">
      <c r="A50" t="s">
        <v>59</v>
      </c>
      <c r="E50" s="41" t="s">
        <v>99</v>
      </c>
    </row>
    <row r="51" spans="1:16" x14ac:dyDescent="0.2">
      <c r="A51" t="s">
        <v>49</v>
      </c>
      <c r="B51" s="36" t="s">
        <v>100</v>
      </c>
      <c r="C51" s="36" t="s">
        <v>101</v>
      </c>
      <c r="D51" s="37" t="s">
        <v>52</v>
      </c>
      <c r="E51" s="13" t="s">
        <v>102</v>
      </c>
      <c r="F51" s="38" t="s">
        <v>86</v>
      </c>
      <c r="G51" s="39">
        <v>70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67</v>
      </c>
      <c r="O51">
        <f>(M51*21)/100</f>
        <v>0</v>
      </c>
      <c r="P51" t="s">
        <v>27</v>
      </c>
    </row>
    <row r="52" spans="1:16" x14ac:dyDescent="0.2">
      <c r="A52" s="37" t="s">
        <v>56</v>
      </c>
      <c r="E52" s="41" t="s">
        <v>52</v>
      </c>
    </row>
    <row r="53" spans="1:16" x14ac:dyDescent="0.2">
      <c r="A53" s="37" t="s">
        <v>58</v>
      </c>
      <c r="E53" s="42" t="s">
        <v>52</v>
      </c>
    </row>
    <row r="54" spans="1:16" ht="76.5" x14ac:dyDescent="0.2">
      <c r="A54" t="s">
        <v>59</v>
      </c>
      <c r="E54" s="41" t="s">
        <v>103</v>
      </c>
    </row>
    <row r="55" spans="1:16" x14ac:dyDescent="0.2">
      <c r="A55" t="s">
        <v>49</v>
      </c>
      <c r="B55" s="36" t="s">
        <v>104</v>
      </c>
      <c r="C55" s="36" t="s">
        <v>105</v>
      </c>
      <c r="D55" s="37" t="s">
        <v>52</v>
      </c>
      <c r="E55" s="13" t="s">
        <v>106</v>
      </c>
      <c r="F55" s="38" t="s">
        <v>95</v>
      </c>
      <c r="G55" s="39">
        <v>1350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67</v>
      </c>
      <c r="O55">
        <f>(M55*21)/100</f>
        <v>0</v>
      </c>
      <c r="P55" t="s">
        <v>27</v>
      </c>
    </row>
    <row r="56" spans="1:16" x14ac:dyDescent="0.2">
      <c r="A56" s="37" t="s">
        <v>56</v>
      </c>
      <c r="E56" s="41" t="s">
        <v>52</v>
      </c>
    </row>
    <row r="57" spans="1:16" x14ac:dyDescent="0.2">
      <c r="A57" s="37" t="s">
        <v>58</v>
      </c>
      <c r="E57" s="42" t="s">
        <v>52</v>
      </c>
    </row>
    <row r="58" spans="1:16" ht="140.25" x14ac:dyDescent="0.2">
      <c r="A58" t="s">
        <v>59</v>
      </c>
      <c r="E58" s="41" t="s">
        <v>107</v>
      </c>
    </row>
    <row r="59" spans="1:16" x14ac:dyDescent="0.2">
      <c r="A59" t="s">
        <v>49</v>
      </c>
      <c r="B59" s="36" t="s">
        <v>108</v>
      </c>
      <c r="C59" s="36" t="s">
        <v>109</v>
      </c>
      <c r="D59" s="37" t="s">
        <v>52</v>
      </c>
      <c r="E59" s="13" t="s">
        <v>110</v>
      </c>
      <c r="F59" s="38" t="s">
        <v>111</v>
      </c>
      <c r="G59" s="39">
        <v>11.164999999999999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67</v>
      </c>
      <c r="O59">
        <f>(M59*21)/100</f>
        <v>0</v>
      </c>
      <c r="P59" t="s">
        <v>27</v>
      </c>
    </row>
    <row r="60" spans="1:16" x14ac:dyDescent="0.2">
      <c r="A60" s="37" t="s">
        <v>56</v>
      </c>
      <c r="E60" s="41" t="s">
        <v>52</v>
      </c>
    </row>
    <row r="61" spans="1:16" x14ac:dyDescent="0.2">
      <c r="A61" s="37" t="s">
        <v>58</v>
      </c>
      <c r="E61" s="42" t="s">
        <v>52</v>
      </c>
    </row>
    <row r="62" spans="1:16" ht="76.5" x14ac:dyDescent="0.2">
      <c r="A62" t="s">
        <v>59</v>
      </c>
      <c r="E62" s="41" t="s">
        <v>112</v>
      </c>
    </row>
    <row r="63" spans="1:16" x14ac:dyDescent="0.2">
      <c r="A63" t="s">
        <v>49</v>
      </c>
      <c r="B63" s="36" t="s">
        <v>113</v>
      </c>
      <c r="C63" s="36" t="s">
        <v>114</v>
      </c>
      <c r="D63" s="37" t="s">
        <v>52</v>
      </c>
      <c r="E63" s="13" t="s">
        <v>115</v>
      </c>
      <c r="F63" s="38" t="s">
        <v>111</v>
      </c>
      <c r="G63" s="39">
        <v>11.164999999999999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67</v>
      </c>
      <c r="O63">
        <f>(M63*21)/100</f>
        <v>0</v>
      </c>
      <c r="P63" t="s">
        <v>27</v>
      </c>
    </row>
    <row r="64" spans="1:16" x14ac:dyDescent="0.2">
      <c r="A64" s="37" t="s">
        <v>56</v>
      </c>
      <c r="E64" s="41" t="s">
        <v>52</v>
      </c>
    </row>
    <row r="65" spans="1:16" x14ac:dyDescent="0.2">
      <c r="A65" s="37" t="s">
        <v>58</v>
      </c>
      <c r="E65" s="42" t="s">
        <v>52</v>
      </c>
    </row>
    <row r="66" spans="1:16" ht="204" x14ac:dyDescent="0.2">
      <c r="A66" t="s">
        <v>59</v>
      </c>
      <c r="E66" s="41" t="s">
        <v>116</v>
      </c>
    </row>
    <row r="67" spans="1:16" ht="25.5" x14ac:dyDescent="0.2">
      <c r="A67" t="s">
        <v>49</v>
      </c>
      <c r="B67" s="36" t="s">
        <v>117</v>
      </c>
      <c r="C67" s="36" t="s">
        <v>118</v>
      </c>
      <c r="D67" s="37" t="s">
        <v>52</v>
      </c>
      <c r="E67" s="13" t="s">
        <v>119</v>
      </c>
      <c r="F67" s="38" t="s">
        <v>120</v>
      </c>
      <c r="G67" s="39">
        <v>0.1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67</v>
      </c>
      <c r="O67">
        <f>(M67*21)/100</f>
        <v>0</v>
      </c>
      <c r="P67" t="s">
        <v>27</v>
      </c>
    </row>
    <row r="68" spans="1:16" x14ac:dyDescent="0.2">
      <c r="A68" s="37" t="s">
        <v>56</v>
      </c>
      <c r="E68" s="41" t="s">
        <v>52</v>
      </c>
    </row>
    <row r="69" spans="1:16" x14ac:dyDescent="0.2">
      <c r="A69" s="37" t="s">
        <v>58</v>
      </c>
      <c r="E69" s="42" t="s">
        <v>52</v>
      </c>
    </row>
    <row r="70" spans="1:16" ht="76.5" x14ac:dyDescent="0.2">
      <c r="A70" t="s">
        <v>59</v>
      </c>
      <c r="E70" s="41" t="s">
        <v>112</v>
      </c>
    </row>
    <row r="71" spans="1:16" ht="25.5" x14ac:dyDescent="0.2">
      <c r="A71" t="s">
        <v>49</v>
      </c>
      <c r="B71" s="36" t="s">
        <v>121</v>
      </c>
      <c r="C71" s="36" t="s">
        <v>122</v>
      </c>
      <c r="D71" s="37" t="s">
        <v>52</v>
      </c>
      <c r="E71" s="13" t="s">
        <v>123</v>
      </c>
      <c r="F71" s="38" t="s">
        <v>95</v>
      </c>
      <c r="G71" s="39">
        <v>1069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67</v>
      </c>
      <c r="O71">
        <f>(M71*21)/100</f>
        <v>0</v>
      </c>
      <c r="P71" t="s">
        <v>27</v>
      </c>
    </row>
    <row r="72" spans="1:16" x14ac:dyDescent="0.2">
      <c r="A72" s="37" t="s">
        <v>56</v>
      </c>
      <c r="E72" s="41" t="s">
        <v>52</v>
      </c>
    </row>
    <row r="73" spans="1:16" x14ac:dyDescent="0.2">
      <c r="A73" s="37" t="s">
        <v>58</v>
      </c>
      <c r="E73" s="42" t="s">
        <v>52</v>
      </c>
    </row>
    <row r="74" spans="1:16" ht="204" x14ac:dyDescent="0.2">
      <c r="A74" t="s">
        <v>59</v>
      </c>
      <c r="E74" s="41" t="s">
        <v>124</v>
      </c>
    </row>
    <row r="75" spans="1:16" ht="25.5" x14ac:dyDescent="0.2">
      <c r="A75" t="s">
        <v>49</v>
      </c>
      <c r="B75" s="36" t="s">
        <v>125</v>
      </c>
      <c r="C75" s="36" t="s">
        <v>126</v>
      </c>
      <c r="D75" s="37" t="s">
        <v>52</v>
      </c>
      <c r="E75" s="13" t="s">
        <v>127</v>
      </c>
      <c r="F75" s="38" t="s">
        <v>86</v>
      </c>
      <c r="G75" s="39">
        <v>16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67</v>
      </c>
      <c r="O75">
        <f>(M75*21)/100</f>
        <v>0</v>
      </c>
      <c r="P75" t="s">
        <v>27</v>
      </c>
    </row>
    <row r="76" spans="1:16" x14ac:dyDescent="0.2">
      <c r="A76" s="37" t="s">
        <v>56</v>
      </c>
      <c r="E76" s="41" t="s">
        <v>52</v>
      </c>
    </row>
    <row r="77" spans="1:16" x14ac:dyDescent="0.2">
      <c r="A77" s="37" t="s">
        <v>58</v>
      </c>
      <c r="E77" s="42" t="s">
        <v>52</v>
      </c>
    </row>
    <row r="78" spans="1:16" ht="114.75" x14ac:dyDescent="0.2">
      <c r="A78" t="s">
        <v>59</v>
      </c>
      <c r="E78" s="41" t="s">
        <v>128</v>
      </c>
    </row>
    <row r="79" spans="1:16" x14ac:dyDescent="0.2">
      <c r="A79" t="s">
        <v>49</v>
      </c>
      <c r="B79" s="36" t="s">
        <v>129</v>
      </c>
      <c r="C79" s="36" t="s">
        <v>130</v>
      </c>
      <c r="D79" s="37" t="s">
        <v>52</v>
      </c>
      <c r="E79" s="13" t="s">
        <v>131</v>
      </c>
      <c r="F79" s="38" t="s">
        <v>86</v>
      </c>
      <c r="G79" s="39">
        <v>4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67</v>
      </c>
      <c r="O79">
        <f>(M79*21)/100</f>
        <v>0</v>
      </c>
      <c r="P79" t="s">
        <v>27</v>
      </c>
    </row>
    <row r="80" spans="1:16" x14ac:dyDescent="0.2">
      <c r="A80" s="37" t="s">
        <v>56</v>
      </c>
      <c r="E80" s="41" t="s">
        <v>52</v>
      </c>
    </row>
    <row r="81" spans="1:16" x14ac:dyDescent="0.2">
      <c r="A81" s="37" t="s">
        <v>58</v>
      </c>
      <c r="E81" s="42" t="s">
        <v>52</v>
      </c>
    </row>
    <row r="82" spans="1:16" ht="114.75" x14ac:dyDescent="0.2">
      <c r="A82" t="s">
        <v>59</v>
      </c>
      <c r="E82" s="41" t="s">
        <v>128</v>
      </c>
    </row>
    <row r="83" spans="1:16" x14ac:dyDescent="0.2">
      <c r="A83" t="s">
        <v>49</v>
      </c>
      <c r="B83" s="36" t="s">
        <v>132</v>
      </c>
      <c r="C83" s="36" t="s">
        <v>133</v>
      </c>
      <c r="D83" s="37" t="s">
        <v>52</v>
      </c>
      <c r="E83" s="13" t="s">
        <v>134</v>
      </c>
      <c r="F83" s="38" t="s">
        <v>86</v>
      </c>
      <c r="G83" s="39">
        <v>10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67</v>
      </c>
      <c r="O83">
        <f>(M83*21)/100</f>
        <v>0</v>
      </c>
      <c r="P83" t="s">
        <v>27</v>
      </c>
    </row>
    <row r="84" spans="1:16" x14ac:dyDescent="0.2">
      <c r="A84" s="37" t="s">
        <v>56</v>
      </c>
      <c r="E84" s="41" t="s">
        <v>52</v>
      </c>
    </row>
    <row r="85" spans="1:16" x14ac:dyDescent="0.2">
      <c r="A85" s="37" t="s">
        <v>58</v>
      </c>
      <c r="E85" s="42" t="s">
        <v>52</v>
      </c>
    </row>
    <row r="86" spans="1:16" ht="102" x14ac:dyDescent="0.2">
      <c r="A86" t="s">
        <v>59</v>
      </c>
      <c r="E86" s="41" t="s">
        <v>135</v>
      </c>
    </row>
    <row r="87" spans="1:16" x14ac:dyDescent="0.2">
      <c r="A87" t="s">
        <v>49</v>
      </c>
      <c r="B87" s="36" t="s">
        <v>136</v>
      </c>
      <c r="C87" s="36" t="s">
        <v>137</v>
      </c>
      <c r="D87" s="37" t="s">
        <v>52</v>
      </c>
      <c r="E87" s="13" t="s">
        <v>138</v>
      </c>
      <c r="F87" s="38" t="s">
        <v>86</v>
      </c>
      <c r="G87" s="39">
        <v>10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67</v>
      </c>
      <c r="O87">
        <f>(M87*21)/100</f>
        <v>0</v>
      </c>
      <c r="P87" t="s">
        <v>27</v>
      </c>
    </row>
    <row r="88" spans="1:16" x14ac:dyDescent="0.2">
      <c r="A88" s="37" t="s">
        <v>56</v>
      </c>
      <c r="E88" s="41" t="s">
        <v>52</v>
      </c>
    </row>
    <row r="89" spans="1:16" x14ac:dyDescent="0.2">
      <c r="A89" s="37" t="s">
        <v>58</v>
      </c>
      <c r="E89" s="42" t="s">
        <v>52</v>
      </c>
    </row>
    <row r="90" spans="1:16" ht="127.5" x14ac:dyDescent="0.2">
      <c r="A90" t="s">
        <v>59</v>
      </c>
      <c r="E90" s="41" t="s">
        <v>139</v>
      </c>
    </row>
    <row r="91" spans="1:16" x14ac:dyDescent="0.2">
      <c r="A91" t="s">
        <v>49</v>
      </c>
      <c r="B91" s="36" t="s">
        <v>140</v>
      </c>
      <c r="C91" s="36" t="s">
        <v>141</v>
      </c>
      <c r="D91" s="37" t="s">
        <v>52</v>
      </c>
      <c r="E91" s="13" t="s">
        <v>142</v>
      </c>
      <c r="F91" s="38" t="s">
        <v>86</v>
      </c>
      <c r="G91" s="39">
        <v>8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67</v>
      </c>
      <c r="O91">
        <f>(M91*21)/100</f>
        <v>0</v>
      </c>
      <c r="P91" t="s">
        <v>27</v>
      </c>
    </row>
    <row r="92" spans="1:16" x14ac:dyDescent="0.2">
      <c r="A92" s="37" t="s">
        <v>56</v>
      </c>
      <c r="E92" s="41" t="s">
        <v>52</v>
      </c>
    </row>
    <row r="93" spans="1:16" x14ac:dyDescent="0.2">
      <c r="A93" s="37" t="s">
        <v>58</v>
      </c>
      <c r="E93" s="42" t="s">
        <v>52</v>
      </c>
    </row>
    <row r="94" spans="1:16" ht="178.5" x14ac:dyDescent="0.2">
      <c r="A94" t="s">
        <v>59</v>
      </c>
      <c r="E94" s="41" t="s">
        <v>143</v>
      </c>
    </row>
    <row r="95" spans="1:16" x14ac:dyDescent="0.2">
      <c r="A95" t="s">
        <v>49</v>
      </c>
      <c r="B95" s="36" t="s">
        <v>144</v>
      </c>
      <c r="C95" s="36" t="s">
        <v>145</v>
      </c>
      <c r="D95" s="37" t="s">
        <v>52</v>
      </c>
      <c r="E95" s="13" t="s">
        <v>146</v>
      </c>
      <c r="F95" s="38" t="s">
        <v>86</v>
      </c>
      <c r="G95" s="39">
        <v>2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67</v>
      </c>
      <c r="O95">
        <f>(M95*21)/100</f>
        <v>0</v>
      </c>
      <c r="P95" t="s">
        <v>27</v>
      </c>
    </row>
    <row r="96" spans="1:16" x14ac:dyDescent="0.2">
      <c r="A96" s="37" t="s">
        <v>56</v>
      </c>
      <c r="E96" s="41" t="s">
        <v>52</v>
      </c>
    </row>
    <row r="97" spans="1:16" x14ac:dyDescent="0.2">
      <c r="A97" s="37" t="s">
        <v>58</v>
      </c>
      <c r="E97" s="42" t="s">
        <v>52</v>
      </c>
    </row>
    <row r="98" spans="1:16" ht="178.5" x14ac:dyDescent="0.2">
      <c r="A98" t="s">
        <v>59</v>
      </c>
      <c r="E98" s="41" t="s">
        <v>143</v>
      </c>
    </row>
    <row r="99" spans="1:16" x14ac:dyDescent="0.2">
      <c r="A99" t="s">
        <v>49</v>
      </c>
      <c r="B99" s="36" t="s">
        <v>147</v>
      </c>
      <c r="C99" s="36" t="s">
        <v>148</v>
      </c>
      <c r="D99" s="37" t="s">
        <v>52</v>
      </c>
      <c r="E99" s="13" t="s">
        <v>149</v>
      </c>
      <c r="F99" s="38" t="s">
        <v>86</v>
      </c>
      <c r="G99" s="39">
        <v>10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67</v>
      </c>
      <c r="O99">
        <f>(M99*21)/100</f>
        <v>0</v>
      </c>
      <c r="P99" t="s">
        <v>27</v>
      </c>
    </row>
    <row r="100" spans="1:16" x14ac:dyDescent="0.2">
      <c r="A100" s="37" t="s">
        <v>56</v>
      </c>
      <c r="E100" s="41" t="s">
        <v>52</v>
      </c>
    </row>
    <row r="101" spans="1:16" x14ac:dyDescent="0.2">
      <c r="A101" s="37" t="s">
        <v>58</v>
      </c>
      <c r="E101" s="42" t="s">
        <v>52</v>
      </c>
    </row>
    <row r="102" spans="1:16" ht="127.5" x14ac:dyDescent="0.2">
      <c r="A102" t="s">
        <v>59</v>
      </c>
      <c r="E102" s="41" t="s">
        <v>150</v>
      </c>
    </row>
    <row r="103" spans="1:16" x14ac:dyDescent="0.2">
      <c r="A103" t="s">
        <v>46</v>
      </c>
      <c r="C103" s="33" t="s">
        <v>151</v>
      </c>
      <c r="E103" s="35" t="s">
        <v>152</v>
      </c>
      <c r="J103" s="34">
        <f>0</f>
        <v>0</v>
      </c>
      <c r="K103" s="34">
        <f>0</f>
        <v>0</v>
      </c>
      <c r="L103" s="34">
        <f>0+L104+L108+L112+L116+L120+L124+L128+L132+L136+L140+L144+L148+L152+L156+L160+L164+L168+L172+L176+L180+L184+L188+L192+L196+L200+L204+L208+L212+L216+L220+L224+L228+L232+L236+L240+L244+L248+L252+L256+L260+L264+L268+L272+L276+L280</f>
        <v>0</v>
      </c>
      <c r="M103" s="34">
        <f>0+M104+M108+M112+M116+M120+M124+M128+M132+M136+M140+M144+M148+M152+M156+M160+M164+M168+M172+M176+M180+M184+M188+M192+M196+M200+M204+M208+M212+M216+M220+M224+M228+M232+M236+M240+M244+M248+M252+M256+M260+M264+M268+M272+M276+M280</f>
        <v>0</v>
      </c>
    </row>
    <row r="104" spans="1:16" x14ac:dyDescent="0.2">
      <c r="A104" t="s">
        <v>49</v>
      </c>
      <c r="B104" s="36" t="s">
        <v>153</v>
      </c>
      <c r="C104" s="36" t="s">
        <v>154</v>
      </c>
      <c r="D104" s="37" t="s">
        <v>52</v>
      </c>
      <c r="E104" s="13" t="s">
        <v>155</v>
      </c>
      <c r="F104" s="38" t="s">
        <v>86</v>
      </c>
      <c r="G104" s="39">
        <v>4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67</v>
      </c>
      <c r="O104">
        <f>(M104*21)/100</f>
        <v>0</v>
      </c>
      <c r="P104" t="s">
        <v>27</v>
      </c>
    </row>
    <row r="105" spans="1:16" x14ac:dyDescent="0.2">
      <c r="A105" s="37" t="s">
        <v>56</v>
      </c>
      <c r="E105" s="41" t="s">
        <v>52</v>
      </c>
    </row>
    <row r="106" spans="1:16" x14ac:dyDescent="0.2">
      <c r="A106" s="37" t="s">
        <v>58</v>
      </c>
      <c r="E106" s="42" t="s">
        <v>52</v>
      </c>
    </row>
    <row r="107" spans="1:16" ht="114.75" x14ac:dyDescent="0.2">
      <c r="A107" t="s">
        <v>59</v>
      </c>
      <c r="E107" s="41" t="s">
        <v>156</v>
      </c>
    </row>
    <row r="108" spans="1:16" x14ac:dyDescent="0.2">
      <c r="A108" t="s">
        <v>49</v>
      </c>
      <c r="B108" s="36" t="s">
        <v>157</v>
      </c>
      <c r="C108" s="36" t="s">
        <v>158</v>
      </c>
      <c r="D108" s="37" t="s">
        <v>52</v>
      </c>
      <c r="E108" s="13" t="s">
        <v>159</v>
      </c>
      <c r="F108" s="38" t="s">
        <v>86</v>
      </c>
      <c r="G108" s="39">
        <v>4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67</v>
      </c>
      <c r="O108">
        <f>(M108*21)/100</f>
        <v>0</v>
      </c>
      <c r="P108" t="s">
        <v>27</v>
      </c>
    </row>
    <row r="109" spans="1:16" x14ac:dyDescent="0.2">
      <c r="A109" s="37" t="s">
        <v>56</v>
      </c>
      <c r="E109" s="41" t="s">
        <v>52</v>
      </c>
    </row>
    <row r="110" spans="1:16" x14ac:dyDescent="0.2">
      <c r="A110" s="37" t="s">
        <v>58</v>
      </c>
      <c r="E110" s="42" t="s">
        <v>52</v>
      </c>
    </row>
    <row r="111" spans="1:16" ht="127.5" x14ac:dyDescent="0.2">
      <c r="A111" t="s">
        <v>59</v>
      </c>
      <c r="E111" s="41" t="s">
        <v>160</v>
      </c>
    </row>
    <row r="112" spans="1:16" x14ac:dyDescent="0.2">
      <c r="A112" t="s">
        <v>49</v>
      </c>
      <c r="B112" s="36" t="s">
        <v>161</v>
      </c>
      <c r="C112" s="36" t="s">
        <v>162</v>
      </c>
      <c r="D112" s="37" t="s">
        <v>52</v>
      </c>
      <c r="E112" s="13" t="s">
        <v>163</v>
      </c>
      <c r="F112" s="38" t="s">
        <v>86</v>
      </c>
      <c r="G112" s="39">
        <v>1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67</v>
      </c>
      <c r="O112">
        <f>(M112*21)/100</f>
        <v>0</v>
      </c>
      <c r="P112" t="s">
        <v>27</v>
      </c>
    </row>
    <row r="113" spans="1:16" x14ac:dyDescent="0.2">
      <c r="A113" s="37" t="s">
        <v>56</v>
      </c>
      <c r="E113" s="41" t="s">
        <v>52</v>
      </c>
    </row>
    <row r="114" spans="1:16" x14ac:dyDescent="0.2">
      <c r="A114" s="37" t="s">
        <v>58</v>
      </c>
      <c r="E114" s="42" t="s">
        <v>52</v>
      </c>
    </row>
    <row r="115" spans="1:16" ht="114.75" x14ac:dyDescent="0.2">
      <c r="A115" t="s">
        <v>59</v>
      </c>
      <c r="E115" s="41" t="s">
        <v>164</v>
      </c>
    </row>
    <row r="116" spans="1:16" x14ac:dyDescent="0.2">
      <c r="A116" t="s">
        <v>49</v>
      </c>
      <c r="B116" s="36" t="s">
        <v>165</v>
      </c>
      <c r="C116" s="36" t="s">
        <v>166</v>
      </c>
      <c r="D116" s="37" t="s">
        <v>52</v>
      </c>
      <c r="E116" s="13" t="s">
        <v>167</v>
      </c>
      <c r="F116" s="38" t="s">
        <v>86</v>
      </c>
      <c r="G116" s="39">
        <v>1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67</v>
      </c>
      <c r="O116">
        <f>(M116*21)/100</f>
        <v>0</v>
      </c>
      <c r="P116" t="s">
        <v>27</v>
      </c>
    </row>
    <row r="117" spans="1:16" x14ac:dyDescent="0.2">
      <c r="A117" s="37" t="s">
        <v>56</v>
      </c>
      <c r="E117" s="41" t="s">
        <v>52</v>
      </c>
    </row>
    <row r="118" spans="1:16" x14ac:dyDescent="0.2">
      <c r="A118" s="37" t="s">
        <v>58</v>
      </c>
      <c r="E118" s="42" t="s">
        <v>52</v>
      </c>
    </row>
    <row r="119" spans="1:16" ht="127.5" x14ac:dyDescent="0.2">
      <c r="A119" t="s">
        <v>59</v>
      </c>
      <c r="E119" s="41" t="s">
        <v>168</v>
      </c>
    </row>
    <row r="120" spans="1:16" x14ac:dyDescent="0.2">
      <c r="A120" t="s">
        <v>49</v>
      </c>
      <c r="B120" s="36" t="s">
        <v>169</v>
      </c>
      <c r="C120" s="36" t="s">
        <v>170</v>
      </c>
      <c r="D120" s="37" t="s">
        <v>52</v>
      </c>
      <c r="E120" s="13" t="s">
        <v>171</v>
      </c>
      <c r="F120" s="38" t="s">
        <v>95</v>
      </c>
      <c r="G120" s="39">
        <v>20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67</v>
      </c>
      <c r="O120">
        <f>(M120*21)/100</f>
        <v>0</v>
      </c>
      <c r="P120" t="s">
        <v>27</v>
      </c>
    </row>
    <row r="121" spans="1:16" x14ac:dyDescent="0.2">
      <c r="A121" s="37" t="s">
        <v>56</v>
      </c>
      <c r="E121" s="41" t="s">
        <v>52</v>
      </c>
    </row>
    <row r="122" spans="1:16" x14ac:dyDescent="0.2">
      <c r="A122" s="37" t="s">
        <v>58</v>
      </c>
      <c r="E122" s="42" t="s">
        <v>52</v>
      </c>
    </row>
    <row r="123" spans="1:16" ht="114.75" x14ac:dyDescent="0.2">
      <c r="A123" t="s">
        <v>59</v>
      </c>
      <c r="E123" s="41" t="s">
        <v>172</v>
      </c>
    </row>
    <row r="124" spans="1:16" x14ac:dyDescent="0.2">
      <c r="A124" t="s">
        <v>49</v>
      </c>
      <c r="B124" s="36" t="s">
        <v>173</v>
      </c>
      <c r="C124" s="36" t="s">
        <v>174</v>
      </c>
      <c r="D124" s="37" t="s">
        <v>52</v>
      </c>
      <c r="E124" s="13" t="s">
        <v>175</v>
      </c>
      <c r="F124" s="38" t="s">
        <v>95</v>
      </c>
      <c r="G124" s="39">
        <v>20</v>
      </c>
      <c r="H124" s="38">
        <v>0</v>
      </c>
      <c r="I124" s="38">
        <f>ROUND(G124*H124,6)</f>
        <v>0</v>
      </c>
      <c r="L124" s="40">
        <v>0</v>
      </c>
      <c r="M124" s="34">
        <f>ROUND(ROUND(L124,2)*ROUND(G124,3),2)</f>
        <v>0</v>
      </c>
      <c r="N124" s="38" t="s">
        <v>67</v>
      </c>
      <c r="O124">
        <f>(M124*21)/100</f>
        <v>0</v>
      </c>
      <c r="P124" t="s">
        <v>27</v>
      </c>
    </row>
    <row r="125" spans="1:16" x14ac:dyDescent="0.2">
      <c r="A125" s="37" t="s">
        <v>56</v>
      </c>
      <c r="E125" s="41" t="s">
        <v>52</v>
      </c>
    </row>
    <row r="126" spans="1:16" x14ac:dyDescent="0.2">
      <c r="A126" s="37" t="s">
        <v>58</v>
      </c>
      <c r="E126" s="42" t="s">
        <v>52</v>
      </c>
    </row>
    <row r="127" spans="1:16" ht="114.75" x14ac:dyDescent="0.2">
      <c r="A127" t="s">
        <v>59</v>
      </c>
      <c r="E127" s="41" t="s">
        <v>176</v>
      </c>
    </row>
    <row r="128" spans="1:16" ht="25.5" x14ac:dyDescent="0.2">
      <c r="A128" t="s">
        <v>49</v>
      </c>
      <c r="B128" s="36" t="s">
        <v>177</v>
      </c>
      <c r="C128" s="36" t="s">
        <v>178</v>
      </c>
      <c r="D128" s="37" t="s">
        <v>52</v>
      </c>
      <c r="E128" s="13" t="s">
        <v>179</v>
      </c>
      <c r="F128" s="38" t="s">
        <v>86</v>
      </c>
      <c r="G128" s="39">
        <v>1</v>
      </c>
      <c r="H128" s="38">
        <v>0</v>
      </c>
      <c r="I128" s="38">
        <f>ROUND(G128*H128,6)</f>
        <v>0</v>
      </c>
      <c r="L128" s="40">
        <v>0</v>
      </c>
      <c r="M128" s="34">
        <f>ROUND(ROUND(L128,2)*ROUND(G128,3),2)</f>
        <v>0</v>
      </c>
      <c r="N128" s="38" t="s">
        <v>67</v>
      </c>
      <c r="O128">
        <f>(M128*21)/100</f>
        <v>0</v>
      </c>
      <c r="P128" t="s">
        <v>27</v>
      </c>
    </row>
    <row r="129" spans="1:16" x14ac:dyDescent="0.2">
      <c r="A129" s="37" t="s">
        <v>56</v>
      </c>
      <c r="E129" s="41" t="s">
        <v>52</v>
      </c>
    </row>
    <row r="130" spans="1:16" x14ac:dyDescent="0.2">
      <c r="A130" s="37" t="s">
        <v>58</v>
      </c>
      <c r="E130" s="42" t="s">
        <v>52</v>
      </c>
    </row>
    <row r="131" spans="1:16" ht="114.75" x14ac:dyDescent="0.2">
      <c r="A131" t="s">
        <v>59</v>
      </c>
      <c r="E131" s="41" t="s">
        <v>180</v>
      </c>
    </row>
    <row r="132" spans="1:16" ht="25.5" x14ac:dyDescent="0.2">
      <c r="A132" t="s">
        <v>49</v>
      </c>
      <c r="B132" s="36" t="s">
        <v>181</v>
      </c>
      <c r="C132" s="36" t="s">
        <v>182</v>
      </c>
      <c r="D132" s="37" t="s">
        <v>52</v>
      </c>
      <c r="E132" s="13" t="s">
        <v>183</v>
      </c>
      <c r="F132" s="38" t="s">
        <v>86</v>
      </c>
      <c r="G132" s="39">
        <v>1</v>
      </c>
      <c r="H132" s="38">
        <v>0</v>
      </c>
      <c r="I132" s="38">
        <f>ROUND(G132*H132,6)</f>
        <v>0</v>
      </c>
      <c r="L132" s="40">
        <v>0</v>
      </c>
      <c r="M132" s="34">
        <f>ROUND(ROUND(L132,2)*ROUND(G132,3),2)</f>
        <v>0</v>
      </c>
      <c r="N132" s="38" t="s">
        <v>67</v>
      </c>
      <c r="O132">
        <f>(M132*21)/100</f>
        <v>0</v>
      </c>
      <c r="P132" t="s">
        <v>27</v>
      </c>
    </row>
    <row r="133" spans="1:16" x14ac:dyDescent="0.2">
      <c r="A133" s="37" t="s">
        <v>56</v>
      </c>
      <c r="E133" s="41" t="s">
        <v>52</v>
      </c>
    </row>
    <row r="134" spans="1:16" x14ac:dyDescent="0.2">
      <c r="A134" s="37" t="s">
        <v>58</v>
      </c>
      <c r="E134" s="42" t="s">
        <v>52</v>
      </c>
    </row>
    <row r="135" spans="1:16" ht="153" x14ac:dyDescent="0.2">
      <c r="A135" t="s">
        <v>59</v>
      </c>
      <c r="E135" s="41" t="s">
        <v>184</v>
      </c>
    </row>
    <row r="136" spans="1:16" x14ac:dyDescent="0.2">
      <c r="A136" t="s">
        <v>49</v>
      </c>
      <c r="B136" s="36" t="s">
        <v>185</v>
      </c>
      <c r="C136" s="36" t="s">
        <v>186</v>
      </c>
      <c r="D136" s="37" t="s">
        <v>52</v>
      </c>
      <c r="E136" s="13" t="s">
        <v>187</v>
      </c>
      <c r="F136" s="38" t="s">
        <v>86</v>
      </c>
      <c r="G136" s="39">
        <v>1</v>
      </c>
      <c r="H136" s="38">
        <v>0</v>
      </c>
      <c r="I136" s="38">
        <f>ROUND(G136*H136,6)</f>
        <v>0</v>
      </c>
      <c r="L136" s="40">
        <v>0</v>
      </c>
      <c r="M136" s="34">
        <f>ROUND(ROUND(L136,2)*ROUND(G136,3),2)</f>
        <v>0</v>
      </c>
      <c r="N136" s="38" t="s">
        <v>67</v>
      </c>
      <c r="O136">
        <f>(M136*21)/100</f>
        <v>0</v>
      </c>
      <c r="P136" t="s">
        <v>27</v>
      </c>
    </row>
    <row r="137" spans="1:16" x14ac:dyDescent="0.2">
      <c r="A137" s="37" t="s">
        <v>56</v>
      </c>
      <c r="E137" s="41" t="s">
        <v>52</v>
      </c>
    </row>
    <row r="138" spans="1:16" x14ac:dyDescent="0.2">
      <c r="A138" s="37" t="s">
        <v>58</v>
      </c>
      <c r="E138" s="42" t="s">
        <v>52</v>
      </c>
    </row>
    <row r="139" spans="1:16" ht="102" x14ac:dyDescent="0.2">
      <c r="A139" t="s">
        <v>59</v>
      </c>
      <c r="E139" s="41" t="s">
        <v>188</v>
      </c>
    </row>
    <row r="140" spans="1:16" x14ac:dyDescent="0.2">
      <c r="A140" t="s">
        <v>49</v>
      </c>
      <c r="B140" s="36" t="s">
        <v>189</v>
      </c>
      <c r="C140" s="36" t="s">
        <v>190</v>
      </c>
      <c r="D140" s="37" t="s">
        <v>52</v>
      </c>
      <c r="E140" s="13" t="s">
        <v>191</v>
      </c>
      <c r="F140" s="38" t="s">
        <v>86</v>
      </c>
      <c r="G140" s="39">
        <v>1</v>
      </c>
      <c r="H140" s="38">
        <v>0</v>
      </c>
      <c r="I140" s="38">
        <f>ROUND(G140*H140,6)</f>
        <v>0</v>
      </c>
      <c r="L140" s="40">
        <v>0</v>
      </c>
      <c r="M140" s="34">
        <f>ROUND(ROUND(L140,2)*ROUND(G140,3),2)</f>
        <v>0</v>
      </c>
      <c r="N140" s="38" t="s">
        <v>67</v>
      </c>
      <c r="O140">
        <f>(M140*21)/100</f>
        <v>0</v>
      </c>
      <c r="P140" t="s">
        <v>27</v>
      </c>
    </row>
    <row r="141" spans="1:16" x14ac:dyDescent="0.2">
      <c r="A141" s="37" t="s">
        <v>56</v>
      </c>
      <c r="E141" s="41" t="s">
        <v>52</v>
      </c>
    </row>
    <row r="142" spans="1:16" x14ac:dyDescent="0.2">
      <c r="A142" s="37" t="s">
        <v>58</v>
      </c>
      <c r="E142" s="42" t="s">
        <v>52</v>
      </c>
    </row>
    <row r="143" spans="1:16" ht="114.75" x14ac:dyDescent="0.2">
      <c r="A143" t="s">
        <v>59</v>
      </c>
      <c r="E143" s="41" t="s">
        <v>192</v>
      </c>
    </row>
    <row r="144" spans="1:16" x14ac:dyDescent="0.2">
      <c r="A144" t="s">
        <v>49</v>
      </c>
      <c r="B144" s="36" t="s">
        <v>193</v>
      </c>
      <c r="C144" s="36" t="s">
        <v>194</v>
      </c>
      <c r="D144" s="37" t="s">
        <v>52</v>
      </c>
      <c r="E144" s="13" t="s">
        <v>195</v>
      </c>
      <c r="F144" s="38" t="s">
        <v>86</v>
      </c>
      <c r="G144" s="39">
        <v>1</v>
      </c>
      <c r="H144" s="38">
        <v>0</v>
      </c>
      <c r="I144" s="38">
        <f>ROUND(G144*H144,6)</f>
        <v>0</v>
      </c>
      <c r="L144" s="40">
        <v>0</v>
      </c>
      <c r="M144" s="34">
        <f>ROUND(ROUND(L144,2)*ROUND(G144,3),2)</f>
        <v>0</v>
      </c>
      <c r="N144" s="38" t="s">
        <v>67</v>
      </c>
      <c r="O144">
        <f>(M144*21)/100</f>
        <v>0</v>
      </c>
      <c r="P144" t="s">
        <v>27</v>
      </c>
    </row>
    <row r="145" spans="1:16" x14ac:dyDescent="0.2">
      <c r="A145" s="37" t="s">
        <v>56</v>
      </c>
      <c r="E145" s="41" t="s">
        <v>52</v>
      </c>
    </row>
    <row r="146" spans="1:16" x14ac:dyDescent="0.2">
      <c r="A146" s="37" t="s">
        <v>58</v>
      </c>
      <c r="E146" s="42" t="s">
        <v>52</v>
      </c>
    </row>
    <row r="147" spans="1:16" ht="127.5" x14ac:dyDescent="0.2">
      <c r="A147" t="s">
        <v>59</v>
      </c>
      <c r="E147" s="41" t="s">
        <v>196</v>
      </c>
    </row>
    <row r="148" spans="1:16" x14ac:dyDescent="0.2">
      <c r="A148" t="s">
        <v>49</v>
      </c>
      <c r="B148" s="36" t="s">
        <v>197</v>
      </c>
      <c r="C148" s="36" t="s">
        <v>198</v>
      </c>
      <c r="D148" s="37" t="s">
        <v>52</v>
      </c>
      <c r="E148" s="13" t="s">
        <v>199</v>
      </c>
      <c r="F148" s="38" t="s">
        <v>86</v>
      </c>
      <c r="G148" s="39">
        <v>1</v>
      </c>
      <c r="H148" s="38">
        <v>0</v>
      </c>
      <c r="I148" s="38">
        <f>ROUND(G148*H148,6)</f>
        <v>0</v>
      </c>
      <c r="L148" s="40">
        <v>0</v>
      </c>
      <c r="M148" s="34">
        <f>ROUND(ROUND(L148,2)*ROUND(G148,3),2)</f>
        <v>0</v>
      </c>
      <c r="N148" s="38" t="s">
        <v>67</v>
      </c>
      <c r="O148">
        <f>(M148*21)/100</f>
        <v>0</v>
      </c>
      <c r="P148" t="s">
        <v>27</v>
      </c>
    </row>
    <row r="149" spans="1:16" x14ac:dyDescent="0.2">
      <c r="A149" s="37" t="s">
        <v>56</v>
      </c>
      <c r="E149" s="41" t="s">
        <v>52</v>
      </c>
    </row>
    <row r="150" spans="1:16" x14ac:dyDescent="0.2">
      <c r="A150" s="37" t="s">
        <v>58</v>
      </c>
      <c r="E150" s="42" t="s">
        <v>52</v>
      </c>
    </row>
    <row r="151" spans="1:16" ht="191.25" x14ac:dyDescent="0.2">
      <c r="A151" t="s">
        <v>59</v>
      </c>
      <c r="E151" s="41" t="s">
        <v>200</v>
      </c>
    </row>
    <row r="152" spans="1:16" x14ac:dyDescent="0.2">
      <c r="A152" t="s">
        <v>49</v>
      </c>
      <c r="B152" s="36" t="s">
        <v>201</v>
      </c>
      <c r="C152" s="36" t="s">
        <v>202</v>
      </c>
      <c r="D152" s="37" t="s">
        <v>52</v>
      </c>
      <c r="E152" s="13" t="s">
        <v>203</v>
      </c>
      <c r="F152" s="38" t="s">
        <v>86</v>
      </c>
      <c r="G152" s="39">
        <v>1</v>
      </c>
      <c r="H152" s="38">
        <v>0</v>
      </c>
      <c r="I152" s="38">
        <f>ROUND(G152*H152,6)</f>
        <v>0</v>
      </c>
      <c r="L152" s="40">
        <v>0</v>
      </c>
      <c r="M152" s="34">
        <f>ROUND(ROUND(L152,2)*ROUND(G152,3),2)</f>
        <v>0</v>
      </c>
      <c r="N152" s="38" t="s">
        <v>67</v>
      </c>
      <c r="O152">
        <f>(M152*21)/100</f>
        <v>0</v>
      </c>
      <c r="P152" t="s">
        <v>27</v>
      </c>
    </row>
    <row r="153" spans="1:16" x14ac:dyDescent="0.2">
      <c r="A153" s="37" t="s">
        <v>56</v>
      </c>
      <c r="E153" s="41" t="s">
        <v>52</v>
      </c>
    </row>
    <row r="154" spans="1:16" x14ac:dyDescent="0.2">
      <c r="A154" s="37" t="s">
        <v>58</v>
      </c>
      <c r="E154" s="42" t="s">
        <v>52</v>
      </c>
    </row>
    <row r="155" spans="1:16" ht="102" x14ac:dyDescent="0.2">
      <c r="A155" t="s">
        <v>59</v>
      </c>
      <c r="E155" s="41" t="s">
        <v>204</v>
      </c>
    </row>
    <row r="156" spans="1:16" x14ac:dyDescent="0.2">
      <c r="A156" t="s">
        <v>49</v>
      </c>
      <c r="B156" s="36" t="s">
        <v>205</v>
      </c>
      <c r="C156" s="36" t="s">
        <v>206</v>
      </c>
      <c r="D156" s="37" t="s">
        <v>52</v>
      </c>
      <c r="E156" s="13" t="s">
        <v>207</v>
      </c>
      <c r="F156" s="38" t="s">
        <v>86</v>
      </c>
      <c r="G156" s="39">
        <v>1</v>
      </c>
      <c r="H156" s="38">
        <v>0</v>
      </c>
      <c r="I156" s="38">
        <f>ROUND(G156*H156,6)</f>
        <v>0</v>
      </c>
      <c r="L156" s="40">
        <v>0</v>
      </c>
      <c r="M156" s="34">
        <f>ROUND(ROUND(L156,2)*ROUND(G156,3),2)</f>
        <v>0</v>
      </c>
      <c r="N156" s="38" t="s">
        <v>67</v>
      </c>
      <c r="O156">
        <f>(M156*21)/100</f>
        <v>0</v>
      </c>
      <c r="P156" t="s">
        <v>27</v>
      </c>
    </row>
    <row r="157" spans="1:16" x14ac:dyDescent="0.2">
      <c r="A157" s="37" t="s">
        <v>56</v>
      </c>
      <c r="E157" s="41" t="s">
        <v>52</v>
      </c>
    </row>
    <row r="158" spans="1:16" x14ac:dyDescent="0.2">
      <c r="A158" s="37" t="s">
        <v>58</v>
      </c>
      <c r="E158" s="42" t="s">
        <v>52</v>
      </c>
    </row>
    <row r="159" spans="1:16" ht="102" x14ac:dyDescent="0.2">
      <c r="A159" t="s">
        <v>59</v>
      </c>
      <c r="E159" s="41" t="s">
        <v>208</v>
      </c>
    </row>
    <row r="160" spans="1:16" x14ac:dyDescent="0.2">
      <c r="A160" t="s">
        <v>49</v>
      </c>
      <c r="B160" s="36" t="s">
        <v>209</v>
      </c>
      <c r="C160" s="36" t="s">
        <v>210</v>
      </c>
      <c r="D160" s="37" t="s">
        <v>52</v>
      </c>
      <c r="E160" s="13" t="s">
        <v>211</v>
      </c>
      <c r="F160" s="38" t="s">
        <v>86</v>
      </c>
      <c r="G160" s="39">
        <v>1</v>
      </c>
      <c r="H160" s="38">
        <v>0</v>
      </c>
      <c r="I160" s="38">
        <f>ROUND(G160*H160,6)</f>
        <v>0</v>
      </c>
      <c r="L160" s="40">
        <v>0</v>
      </c>
      <c r="M160" s="34">
        <f>ROUND(ROUND(L160,2)*ROUND(G160,3),2)</f>
        <v>0</v>
      </c>
      <c r="N160" s="38" t="s">
        <v>67</v>
      </c>
      <c r="O160">
        <f>(M160*21)/100</f>
        <v>0</v>
      </c>
      <c r="P160" t="s">
        <v>27</v>
      </c>
    </row>
    <row r="161" spans="1:16" x14ac:dyDescent="0.2">
      <c r="A161" s="37" t="s">
        <v>56</v>
      </c>
      <c r="E161" s="41" t="s">
        <v>52</v>
      </c>
    </row>
    <row r="162" spans="1:16" x14ac:dyDescent="0.2">
      <c r="A162" s="37" t="s">
        <v>58</v>
      </c>
      <c r="E162" s="42" t="s">
        <v>52</v>
      </c>
    </row>
    <row r="163" spans="1:16" ht="114.75" x14ac:dyDescent="0.2">
      <c r="A163" t="s">
        <v>59</v>
      </c>
      <c r="E163" s="41" t="s">
        <v>212</v>
      </c>
    </row>
    <row r="164" spans="1:16" x14ac:dyDescent="0.2">
      <c r="A164" t="s">
        <v>49</v>
      </c>
      <c r="B164" s="36" t="s">
        <v>213</v>
      </c>
      <c r="C164" s="36" t="s">
        <v>214</v>
      </c>
      <c r="D164" s="37" t="s">
        <v>52</v>
      </c>
      <c r="E164" s="13" t="s">
        <v>215</v>
      </c>
      <c r="F164" s="38" t="s">
        <v>86</v>
      </c>
      <c r="G164" s="39">
        <v>1</v>
      </c>
      <c r="H164" s="38">
        <v>0</v>
      </c>
      <c r="I164" s="38">
        <f>ROUND(G164*H164,6)</f>
        <v>0</v>
      </c>
      <c r="L164" s="40">
        <v>0</v>
      </c>
      <c r="M164" s="34">
        <f>ROUND(ROUND(L164,2)*ROUND(G164,3),2)</f>
        <v>0</v>
      </c>
      <c r="N164" s="38" t="s">
        <v>67</v>
      </c>
      <c r="O164">
        <f>(M164*21)/100</f>
        <v>0</v>
      </c>
      <c r="P164" t="s">
        <v>27</v>
      </c>
    </row>
    <row r="165" spans="1:16" x14ac:dyDescent="0.2">
      <c r="A165" s="37" t="s">
        <v>56</v>
      </c>
      <c r="E165" s="41" t="s">
        <v>52</v>
      </c>
    </row>
    <row r="166" spans="1:16" x14ac:dyDescent="0.2">
      <c r="A166" s="37" t="s">
        <v>58</v>
      </c>
      <c r="E166" s="42" t="s">
        <v>52</v>
      </c>
    </row>
    <row r="167" spans="1:16" ht="114.75" x14ac:dyDescent="0.2">
      <c r="A167" t="s">
        <v>59</v>
      </c>
      <c r="E167" s="41" t="s">
        <v>216</v>
      </c>
    </row>
    <row r="168" spans="1:16" ht="25.5" x14ac:dyDescent="0.2">
      <c r="A168" t="s">
        <v>49</v>
      </c>
      <c r="B168" s="36" t="s">
        <v>217</v>
      </c>
      <c r="C168" s="36" t="s">
        <v>218</v>
      </c>
      <c r="D168" s="37" t="s">
        <v>52</v>
      </c>
      <c r="E168" s="13" t="s">
        <v>219</v>
      </c>
      <c r="F168" s="38" t="s">
        <v>86</v>
      </c>
      <c r="G168" s="39">
        <v>1</v>
      </c>
      <c r="H168" s="38">
        <v>0</v>
      </c>
      <c r="I168" s="38">
        <f>ROUND(G168*H168,6)</f>
        <v>0</v>
      </c>
      <c r="L168" s="40">
        <v>0</v>
      </c>
      <c r="M168" s="34">
        <f>ROUND(ROUND(L168,2)*ROUND(G168,3),2)</f>
        <v>0</v>
      </c>
      <c r="N168" s="38" t="s">
        <v>67</v>
      </c>
      <c r="O168">
        <f>(M168*21)/100</f>
        <v>0</v>
      </c>
      <c r="P168" t="s">
        <v>27</v>
      </c>
    </row>
    <row r="169" spans="1:16" x14ac:dyDescent="0.2">
      <c r="A169" s="37" t="s">
        <v>56</v>
      </c>
      <c r="E169" s="41" t="s">
        <v>52</v>
      </c>
    </row>
    <row r="170" spans="1:16" x14ac:dyDescent="0.2">
      <c r="A170" s="37" t="s">
        <v>58</v>
      </c>
      <c r="E170" s="42" t="s">
        <v>52</v>
      </c>
    </row>
    <row r="171" spans="1:16" ht="114.75" x14ac:dyDescent="0.2">
      <c r="A171" t="s">
        <v>59</v>
      </c>
      <c r="E171" s="41" t="s">
        <v>220</v>
      </c>
    </row>
    <row r="172" spans="1:16" x14ac:dyDescent="0.2">
      <c r="A172" t="s">
        <v>49</v>
      </c>
      <c r="B172" s="36" t="s">
        <v>221</v>
      </c>
      <c r="C172" s="36" t="s">
        <v>222</v>
      </c>
      <c r="D172" s="37" t="s">
        <v>52</v>
      </c>
      <c r="E172" s="13" t="s">
        <v>223</v>
      </c>
      <c r="F172" s="38" t="s">
        <v>86</v>
      </c>
      <c r="G172" s="39">
        <v>1</v>
      </c>
      <c r="H172" s="38">
        <v>0</v>
      </c>
      <c r="I172" s="38">
        <f>ROUND(G172*H172,6)</f>
        <v>0</v>
      </c>
      <c r="L172" s="40">
        <v>0</v>
      </c>
      <c r="M172" s="34">
        <f>ROUND(ROUND(L172,2)*ROUND(G172,3),2)</f>
        <v>0</v>
      </c>
      <c r="N172" s="38" t="s">
        <v>67</v>
      </c>
      <c r="O172">
        <f>(M172*21)/100</f>
        <v>0</v>
      </c>
      <c r="P172" t="s">
        <v>27</v>
      </c>
    </row>
    <row r="173" spans="1:16" x14ac:dyDescent="0.2">
      <c r="A173" s="37" t="s">
        <v>56</v>
      </c>
      <c r="E173" s="41" t="s">
        <v>52</v>
      </c>
    </row>
    <row r="174" spans="1:16" x14ac:dyDescent="0.2">
      <c r="A174" s="37" t="s">
        <v>58</v>
      </c>
      <c r="E174" s="42" t="s">
        <v>52</v>
      </c>
    </row>
    <row r="175" spans="1:16" ht="165.75" x14ac:dyDescent="0.2">
      <c r="A175" t="s">
        <v>59</v>
      </c>
      <c r="E175" s="41" t="s">
        <v>224</v>
      </c>
    </row>
    <row r="176" spans="1:16" x14ac:dyDescent="0.2">
      <c r="A176" t="s">
        <v>49</v>
      </c>
      <c r="B176" s="36" t="s">
        <v>225</v>
      </c>
      <c r="C176" s="36" t="s">
        <v>226</v>
      </c>
      <c r="D176" s="37" t="s">
        <v>52</v>
      </c>
      <c r="E176" s="13" t="s">
        <v>227</v>
      </c>
      <c r="F176" s="38" t="s">
        <v>86</v>
      </c>
      <c r="G176" s="39">
        <v>2</v>
      </c>
      <c r="H176" s="38">
        <v>0</v>
      </c>
      <c r="I176" s="38">
        <f>ROUND(G176*H176,6)</f>
        <v>0</v>
      </c>
      <c r="L176" s="40">
        <v>0</v>
      </c>
      <c r="M176" s="34">
        <f>ROUND(ROUND(L176,2)*ROUND(G176,3),2)</f>
        <v>0</v>
      </c>
      <c r="N176" s="38" t="s">
        <v>67</v>
      </c>
      <c r="O176">
        <f>(M176*21)/100</f>
        <v>0</v>
      </c>
      <c r="P176" t="s">
        <v>27</v>
      </c>
    </row>
    <row r="177" spans="1:16" x14ac:dyDescent="0.2">
      <c r="A177" s="37" t="s">
        <v>56</v>
      </c>
      <c r="E177" s="41" t="s">
        <v>52</v>
      </c>
    </row>
    <row r="178" spans="1:16" x14ac:dyDescent="0.2">
      <c r="A178" s="37" t="s">
        <v>58</v>
      </c>
      <c r="E178" s="42" t="s">
        <v>52</v>
      </c>
    </row>
    <row r="179" spans="1:16" ht="114.75" x14ac:dyDescent="0.2">
      <c r="A179" t="s">
        <v>59</v>
      </c>
      <c r="E179" s="41" t="s">
        <v>228</v>
      </c>
    </row>
    <row r="180" spans="1:16" x14ac:dyDescent="0.2">
      <c r="A180" t="s">
        <v>49</v>
      </c>
      <c r="B180" s="36" t="s">
        <v>229</v>
      </c>
      <c r="C180" s="36" t="s">
        <v>230</v>
      </c>
      <c r="D180" s="37" t="s">
        <v>52</v>
      </c>
      <c r="E180" s="13" t="s">
        <v>231</v>
      </c>
      <c r="F180" s="38" t="s">
        <v>86</v>
      </c>
      <c r="G180" s="39">
        <v>2</v>
      </c>
      <c r="H180" s="38">
        <v>0</v>
      </c>
      <c r="I180" s="38">
        <f>ROUND(G180*H180,6)</f>
        <v>0</v>
      </c>
      <c r="L180" s="40">
        <v>0</v>
      </c>
      <c r="M180" s="34">
        <f>ROUND(ROUND(L180,2)*ROUND(G180,3),2)</f>
        <v>0</v>
      </c>
      <c r="N180" s="38" t="s">
        <v>67</v>
      </c>
      <c r="O180">
        <f>(M180*21)/100</f>
        <v>0</v>
      </c>
      <c r="P180" t="s">
        <v>27</v>
      </c>
    </row>
    <row r="181" spans="1:16" x14ac:dyDescent="0.2">
      <c r="A181" s="37" t="s">
        <v>56</v>
      </c>
      <c r="E181" s="41" t="s">
        <v>52</v>
      </c>
    </row>
    <row r="182" spans="1:16" x14ac:dyDescent="0.2">
      <c r="A182" s="37" t="s">
        <v>58</v>
      </c>
      <c r="E182" s="42" t="s">
        <v>52</v>
      </c>
    </row>
    <row r="183" spans="1:16" ht="140.25" x14ac:dyDescent="0.2">
      <c r="A183" t="s">
        <v>59</v>
      </c>
      <c r="E183" s="41" t="s">
        <v>232</v>
      </c>
    </row>
    <row r="184" spans="1:16" x14ac:dyDescent="0.2">
      <c r="A184" t="s">
        <v>49</v>
      </c>
      <c r="B184" s="36" t="s">
        <v>233</v>
      </c>
      <c r="C184" s="36" t="s">
        <v>234</v>
      </c>
      <c r="D184" s="37" t="s">
        <v>52</v>
      </c>
      <c r="E184" s="13" t="s">
        <v>235</v>
      </c>
      <c r="F184" s="38" t="s">
        <v>236</v>
      </c>
      <c r="G184" s="39">
        <v>80</v>
      </c>
      <c r="H184" s="38">
        <v>0</v>
      </c>
      <c r="I184" s="38">
        <f>ROUND(G184*H184,6)</f>
        <v>0</v>
      </c>
      <c r="L184" s="40">
        <v>0</v>
      </c>
      <c r="M184" s="34">
        <f>ROUND(ROUND(L184,2)*ROUND(G184,3),2)</f>
        <v>0</v>
      </c>
      <c r="N184" s="38" t="s">
        <v>67</v>
      </c>
      <c r="O184">
        <f>(M184*21)/100</f>
        <v>0</v>
      </c>
      <c r="P184" t="s">
        <v>27</v>
      </c>
    </row>
    <row r="185" spans="1:16" x14ac:dyDescent="0.2">
      <c r="A185" s="37" t="s">
        <v>56</v>
      </c>
      <c r="E185" s="41" t="s">
        <v>52</v>
      </c>
    </row>
    <row r="186" spans="1:16" x14ac:dyDescent="0.2">
      <c r="A186" s="37" t="s">
        <v>58</v>
      </c>
      <c r="E186" s="42" t="s">
        <v>52</v>
      </c>
    </row>
    <row r="187" spans="1:16" ht="114.75" x14ac:dyDescent="0.2">
      <c r="A187" t="s">
        <v>59</v>
      </c>
      <c r="E187" s="41" t="s">
        <v>237</v>
      </c>
    </row>
    <row r="188" spans="1:16" ht="25.5" x14ac:dyDescent="0.2">
      <c r="A188" t="s">
        <v>49</v>
      </c>
      <c r="B188" s="36" t="s">
        <v>238</v>
      </c>
      <c r="C188" s="36" t="s">
        <v>239</v>
      </c>
      <c r="D188" s="37" t="s">
        <v>52</v>
      </c>
      <c r="E188" s="13" t="s">
        <v>240</v>
      </c>
      <c r="F188" s="38" t="s">
        <v>86</v>
      </c>
      <c r="G188" s="39">
        <v>1</v>
      </c>
      <c r="H188" s="38">
        <v>0</v>
      </c>
      <c r="I188" s="38">
        <f>ROUND(G188*H188,6)</f>
        <v>0</v>
      </c>
      <c r="L188" s="40">
        <v>0</v>
      </c>
      <c r="M188" s="34">
        <f>ROUND(ROUND(L188,2)*ROUND(G188,3),2)</f>
        <v>0</v>
      </c>
      <c r="N188" s="38" t="s">
        <v>67</v>
      </c>
      <c r="O188">
        <f>(M188*21)/100</f>
        <v>0</v>
      </c>
      <c r="P188" t="s">
        <v>27</v>
      </c>
    </row>
    <row r="189" spans="1:16" x14ac:dyDescent="0.2">
      <c r="A189" s="37" t="s">
        <v>56</v>
      </c>
      <c r="E189" s="41" t="s">
        <v>52</v>
      </c>
    </row>
    <row r="190" spans="1:16" x14ac:dyDescent="0.2">
      <c r="A190" s="37" t="s">
        <v>58</v>
      </c>
      <c r="E190" s="42" t="s">
        <v>52</v>
      </c>
    </row>
    <row r="191" spans="1:16" ht="102" x14ac:dyDescent="0.2">
      <c r="A191" t="s">
        <v>59</v>
      </c>
      <c r="E191" s="41" t="s">
        <v>241</v>
      </c>
    </row>
    <row r="192" spans="1:16" x14ac:dyDescent="0.2">
      <c r="A192" t="s">
        <v>49</v>
      </c>
      <c r="B192" s="36" t="s">
        <v>242</v>
      </c>
      <c r="C192" s="36" t="s">
        <v>243</v>
      </c>
      <c r="D192" s="37" t="s">
        <v>52</v>
      </c>
      <c r="E192" s="13" t="s">
        <v>244</v>
      </c>
      <c r="F192" s="38" t="s">
        <v>236</v>
      </c>
      <c r="G192" s="39">
        <v>50</v>
      </c>
      <c r="H192" s="38">
        <v>0</v>
      </c>
      <c r="I192" s="38">
        <f>ROUND(G192*H192,6)</f>
        <v>0</v>
      </c>
      <c r="L192" s="40">
        <v>0</v>
      </c>
      <c r="M192" s="34">
        <f>ROUND(ROUND(L192,2)*ROUND(G192,3),2)</f>
        <v>0</v>
      </c>
      <c r="N192" s="38" t="s">
        <v>67</v>
      </c>
      <c r="O192">
        <f>(M192*21)/100</f>
        <v>0</v>
      </c>
      <c r="P192" t="s">
        <v>27</v>
      </c>
    </row>
    <row r="193" spans="1:16" x14ac:dyDescent="0.2">
      <c r="A193" s="37" t="s">
        <v>56</v>
      </c>
      <c r="E193" s="41" t="s">
        <v>52</v>
      </c>
    </row>
    <row r="194" spans="1:16" x14ac:dyDescent="0.2">
      <c r="A194" s="37" t="s">
        <v>58</v>
      </c>
      <c r="E194" s="42" t="s">
        <v>52</v>
      </c>
    </row>
    <row r="195" spans="1:16" ht="114.75" x14ac:dyDescent="0.2">
      <c r="A195" t="s">
        <v>59</v>
      </c>
      <c r="E195" s="41" t="s">
        <v>245</v>
      </c>
    </row>
    <row r="196" spans="1:16" x14ac:dyDescent="0.2">
      <c r="A196" t="s">
        <v>49</v>
      </c>
      <c r="B196" s="36" t="s">
        <v>246</v>
      </c>
      <c r="C196" s="36" t="s">
        <v>247</v>
      </c>
      <c r="D196" s="37" t="s">
        <v>52</v>
      </c>
      <c r="E196" s="13" t="s">
        <v>248</v>
      </c>
      <c r="F196" s="38" t="s">
        <v>86</v>
      </c>
      <c r="G196" s="39">
        <v>1</v>
      </c>
      <c r="H196" s="38">
        <v>0</v>
      </c>
      <c r="I196" s="38">
        <f>ROUND(G196*H196,6)</f>
        <v>0</v>
      </c>
      <c r="L196" s="40">
        <v>0</v>
      </c>
      <c r="M196" s="34">
        <f>ROUND(ROUND(L196,2)*ROUND(G196,3),2)</f>
        <v>0</v>
      </c>
      <c r="N196" s="38" t="s">
        <v>67</v>
      </c>
      <c r="O196">
        <f>(M196*21)/100</f>
        <v>0</v>
      </c>
      <c r="P196" t="s">
        <v>27</v>
      </c>
    </row>
    <row r="197" spans="1:16" x14ac:dyDescent="0.2">
      <c r="A197" s="37" t="s">
        <v>56</v>
      </c>
      <c r="E197" s="41" t="s">
        <v>52</v>
      </c>
    </row>
    <row r="198" spans="1:16" x14ac:dyDescent="0.2">
      <c r="A198" s="37" t="s">
        <v>58</v>
      </c>
      <c r="E198" s="42" t="s">
        <v>52</v>
      </c>
    </row>
    <row r="199" spans="1:16" ht="76.5" x14ac:dyDescent="0.2">
      <c r="A199" t="s">
        <v>59</v>
      </c>
      <c r="E199" s="41" t="s">
        <v>249</v>
      </c>
    </row>
    <row r="200" spans="1:16" ht="25.5" x14ac:dyDescent="0.2">
      <c r="A200" t="s">
        <v>49</v>
      </c>
      <c r="B200" s="36" t="s">
        <v>250</v>
      </c>
      <c r="C200" s="36" t="s">
        <v>251</v>
      </c>
      <c r="D200" s="37" t="s">
        <v>52</v>
      </c>
      <c r="E200" s="13" t="s">
        <v>252</v>
      </c>
      <c r="F200" s="38" t="s">
        <v>86</v>
      </c>
      <c r="G200" s="39">
        <v>1</v>
      </c>
      <c r="H200" s="38">
        <v>0</v>
      </c>
      <c r="I200" s="38">
        <f>ROUND(G200*H200,6)</f>
        <v>0</v>
      </c>
      <c r="L200" s="40">
        <v>0</v>
      </c>
      <c r="M200" s="34">
        <f>ROUND(ROUND(L200,2)*ROUND(G200,3),2)</f>
        <v>0</v>
      </c>
      <c r="N200" s="38" t="s">
        <v>67</v>
      </c>
      <c r="O200">
        <f>(M200*21)/100</f>
        <v>0</v>
      </c>
      <c r="P200" t="s">
        <v>27</v>
      </c>
    </row>
    <row r="201" spans="1:16" x14ac:dyDescent="0.2">
      <c r="A201" s="37" t="s">
        <v>56</v>
      </c>
      <c r="E201" s="41" t="s">
        <v>52</v>
      </c>
    </row>
    <row r="202" spans="1:16" x14ac:dyDescent="0.2">
      <c r="A202" s="37" t="s">
        <v>58</v>
      </c>
      <c r="E202" s="42" t="s">
        <v>52</v>
      </c>
    </row>
    <row r="203" spans="1:16" ht="114.75" x14ac:dyDescent="0.2">
      <c r="A203" t="s">
        <v>59</v>
      </c>
      <c r="E203" s="41" t="s">
        <v>253</v>
      </c>
    </row>
    <row r="204" spans="1:16" ht="38.25" x14ac:dyDescent="0.2">
      <c r="A204" t="s">
        <v>49</v>
      </c>
      <c r="B204" s="36" t="s">
        <v>254</v>
      </c>
      <c r="C204" s="36" t="s">
        <v>255</v>
      </c>
      <c r="D204" s="37" t="s">
        <v>52</v>
      </c>
      <c r="E204" s="13" t="s">
        <v>256</v>
      </c>
      <c r="F204" s="38" t="s">
        <v>86</v>
      </c>
      <c r="G204" s="39">
        <v>14</v>
      </c>
      <c r="H204" s="38">
        <v>0</v>
      </c>
      <c r="I204" s="38">
        <f>ROUND(G204*H204,6)</f>
        <v>0</v>
      </c>
      <c r="L204" s="40">
        <v>0</v>
      </c>
      <c r="M204" s="34">
        <f>ROUND(ROUND(L204,2)*ROUND(G204,3),2)</f>
        <v>0</v>
      </c>
      <c r="N204" s="38" t="s">
        <v>67</v>
      </c>
      <c r="O204">
        <f>(M204*21)/100</f>
        <v>0</v>
      </c>
      <c r="P204" t="s">
        <v>27</v>
      </c>
    </row>
    <row r="205" spans="1:16" x14ac:dyDescent="0.2">
      <c r="A205" s="37" t="s">
        <v>56</v>
      </c>
      <c r="E205" s="41" t="s">
        <v>52</v>
      </c>
    </row>
    <row r="206" spans="1:16" x14ac:dyDescent="0.2">
      <c r="A206" s="37" t="s">
        <v>58</v>
      </c>
      <c r="E206" s="42" t="s">
        <v>52</v>
      </c>
    </row>
    <row r="207" spans="1:16" ht="114.75" x14ac:dyDescent="0.2">
      <c r="A207" t="s">
        <v>59</v>
      </c>
      <c r="E207" s="41" t="s">
        <v>253</v>
      </c>
    </row>
    <row r="208" spans="1:16" ht="25.5" x14ac:dyDescent="0.2">
      <c r="A208" t="s">
        <v>49</v>
      </c>
      <c r="B208" s="36" t="s">
        <v>257</v>
      </c>
      <c r="C208" s="36" t="s">
        <v>258</v>
      </c>
      <c r="D208" s="37" t="s">
        <v>52</v>
      </c>
      <c r="E208" s="13" t="s">
        <v>259</v>
      </c>
      <c r="F208" s="38" t="s">
        <v>260</v>
      </c>
      <c r="G208" s="39">
        <v>1.4</v>
      </c>
      <c r="H208" s="38">
        <v>0</v>
      </c>
      <c r="I208" s="38">
        <f>ROUND(G208*H208,6)</f>
        <v>0</v>
      </c>
      <c r="L208" s="40">
        <v>0</v>
      </c>
      <c r="M208" s="34">
        <f>ROUND(ROUND(L208,2)*ROUND(G208,3),2)</f>
        <v>0</v>
      </c>
      <c r="N208" s="38" t="s">
        <v>67</v>
      </c>
      <c r="O208">
        <f>(M208*21)/100</f>
        <v>0</v>
      </c>
      <c r="P208" t="s">
        <v>27</v>
      </c>
    </row>
    <row r="209" spans="1:16" x14ac:dyDescent="0.2">
      <c r="A209" s="37" t="s">
        <v>56</v>
      </c>
      <c r="E209" s="41" t="s">
        <v>52</v>
      </c>
    </row>
    <row r="210" spans="1:16" x14ac:dyDescent="0.2">
      <c r="A210" s="37" t="s">
        <v>58</v>
      </c>
      <c r="E210" s="42" t="s">
        <v>52</v>
      </c>
    </row>
    <row r="211" spans="1:16" ht="153" x14ac:dyDescent="0.2">
      <c r="A211" t="s">
        <v>59</v>
      </c>
      <c r="E211" s="41" t="s">
        <v>261</v>
      </c>
    </row>
    <row r="212" spans="1:16" ht="25.5" x14ac:dyDescent="0.2">
      <c r="A212" t="s">
        <v>49</v>
      </c>
      <c r="B212" s="36" t="s">
        <v>262</v>
      </c>
      <c r="C212" s="36" t="s">
        <v>263</v>
      </c>
      <c r="D212" s="37" t="s">
        <v>52</v>
      </c>
      <c r="E212" s="13" t="s">
        <v>264</v>
      </c>
      <c r="F212" s="38" t="s">
        <v>95</v>
      </c>
      <c r="G212" s="39">
        <v>85</v>
      </c>
      <c r="H212" s="38">
        <v>0</v>
      </c>
      <c r="I212" s="38">
        <f>ROUND(G212*H212,6)</f>
        <v>0</v>
      </c>
      <c r="L212" s="40">
        <v>0</v>
      </c>
      <c r="M212" s="34">
        <f>ROUND(ROUND(L212,2)*ROUND(G212,3),2)</f>
        <v>0</v>
      </c>
      <c r="N212" s="38" t="s">
        <v>67</v>
      </c>
      <c r="O212">
        <f>(M212*21)/100</f>
        <v>0</v>
      </c>
      <c r="P212" t="s">
        <v>27</v>
      </c>
    </row>
    <row r="213" spans="1:16" x14ac:dyDescent="0.2">
      <c r="A213" s="37" t="s">
        <v>56</v>
      </c>
      <c r="E213" s="41" t="s">
        <v>52</v>
      </c>
    </row>
    <row r="214" spans="1:16" x14ac:dyDescent="0.2">
      <c r="A214" s="37" t="s">
        <v>58</v>
      </c>
      <c r="E214" s="42" t="s">
        <v>52</v>
      </c>
    </row>
    <row r="215" spans="1:16" ht="89.25" x14ac:dyDescent="0.2">
      <c r="A215" t="s">
        <v>59</v>
      </c>
      <c r="E215" s="41" t="s">
        <v>265</v>
      </c>
    </row>
    <row r="216" spans="1:16" x14ac:dyDescent="0.2">
      <c r="A216" t="s">
        <v>49</v>
      </c>
      <c r="B216" s="36" t="s">
        <v>266</v>
      </c>
      <c r="C216" s="36" t="s">
        <v>267</v>
      </c>
      <c r="D216" s="37" t="s">
        <v>52</v>
      </c>
      <c r="E216" s="13" t="s">
        <v>268</v>
      </c>
      <c r="F216" s="38" t="s">
        <v>95</v>
      </c>
      <c r="G216" s="39">
        <v>3147</v>
      </c>
      <c r="H216" s="38">
        <v>0</v>
      </c>
      <c r="I216" s="38">
        <f>ROUND(G216*H216,6)</f>
        <v>0</v>
      </c>
      <c r="L216" s="40">
        <v>0</v>
      </c>
      <c r="M216" s="34">
        <f>ROUND(ROUND(L216,2)*ROUND(G216,3),2)</f>
        <v>0</v>
      </c>
      <c r="N216" s="38" t="s">
        <v>67</v>
      </c>
      <c r="O216">
        <f>(M216*21)/100</f>
        <v>0</v>
      </c>
      <c r="P216" t="s">
        <v>27</v>
      </c>
    </row>
    <row r="217" spans="1:16" x14ac:dyDescent="0.2">
      <c r="A217" s="37" t="s">
        <v>56</v>
      </c>
      <c r="E217" s="41" t="s">
        <v>269</v>
      </c>
    </row>
    <row r="218" spans="1:16" x14ac:dyDescent="0.2">
      <c r="A218" s="37" t="s">
        <v>58</v>
      </c>
      <c r="E218" s="42" t="s">
        <v>52</v>
      </c>
    </row>
    <row r="219" spans="1:16" ht="153" x14ac:dyDescent="0.2">
      <c r="A219" t="s">
        <v>59</v>
      </c>
      <c r="E219" s="41" t="s">
        <v>270</v>
      </c>
    </row>
    <row r="220" spans="1:16" x14ac:dyDescent="0.2">
      <c r="A220" t="s">
        <v>49</v>
      </c>
      <c r="B220" s="36" t="s">
        <v>271</v>
      </c>
      <c r="C220" s="36" t="s">
        <v>272</v>
      </c>
      <c r="D220" s="37" t="s">
        <v>52</v>
      </c>
      <c r="E220" s="13" t="s">
        <v>273</v>
      </c>
      <c r="F220" s="38" t="s">
        <v>95</v>
      </c>
      <c r="G220" s="39">
        <v>3147</v>
      </c>
      <c r="H220" s="38">
        <v>0</v>
      </c>
      <c r="I220" s="38">
        <f>ROUND(G220*H220,6)</f>
        <v>0</v>
      </c>
      <c r="L220" s="40">
        <v>0</v>
      </c>
      <c r="M220" s="34">
        <f>ROUND(ROUND(L220,2)*ROUND(G220,3),2)</f>
        <v>0</v>
      </c>
      <c r="N220" s="38" t="s">
        <v>67</v>
      </c>
      <c r="O220">
        <f>(M220*21)/100</f>
        <v>0</v>
      </c>
      <c r="P220" t="s">
        <v>27</v>
      </c>
    </row>
    <row r="221" spans="1:16" x14ac:dyDescent="0.2">
      <c r="A221" s="37" t="s">
        <v>56</v>
      </c>
      <c r="E221" s="41" t="s">
        <v>52</v>
      </c>
    </row>
    <row r="222" spans="1:16" x14ac:dyDescent="0.2">
      <c r="A222" s="37" t="s">
        <v>58</v>
      </c>
      <c r="E222" s="42" t="s">
        <v>52</v>
      </c>
    </row>
    <row r="223" spans="1:16" ht="114.75" x14ac:dyDescent="0.2">
      <c r="A223" t="s">
        <v>59</v>
      </c>
      <c r="E223" s="41" t="s">
        <v>274</v>
      </c>
    </row>
    <row r="224" spans="1:16" x14ac:dyDescent="0.2">
      <c r="A224" t="s">
        <v>49</v>
      </c>
      <c r="B224" s="36" t="s">
        <v>275</v>
      </c>
      <c r="C224" s="36" t="s">
        <v>276</v>
      </c>
      <c r="D224" s="37" t="s">
        <v>52</v>
      </c>
      <c r="E224" s="13" t="s">
        <v>277</v>
      </c>
      <c r="F224" s="38" t="s">
        <v>278</v>
      </c>
      <c r="G224" s="39">
        <v>3</v>
      </c>
      <c r="H224" s="38">
        <v>0</v>
      </c>
      <c r="I224" s="38">
        <f>ROUND(G224*H224,6)</f>
        <v>0</v>
      </c>
      <c r="L224" s="40">
        <v>0</v>
      </c>
      <c r="M224" s="34">
        <f>ROUND(ROUND(L224,2)*ROUND(G224,3),2)</f>
        <v>0</v>
      </c>
      <c r="N224" s="38" t="s">
        <v>67</v>
      </c>
      <c r="O224">
        <f>(M224*21)/100</f>
        <v>0</v>
      </c>
      <c r="P224" t="s">
        <v>27</v>
      </c>
    </row>
    <row r="225" spans="1:16" x14ac:dyDescent="0.2">
      <c r="A225" s="37" t="s">
        <v>56</v>
      </c>
      <c r="E225" s="41" t="s">
        <v>52</v>
      </c>
    </row>
    <row r="226" spans="1:16" x14ac:dyDescent="0.2">
      <c r="A226" s="37" t="s">
        <v>58</v>
      </c>
      <c r="E226" s="42" t="s">
        <v>52</v>
      </c>
    </row>
    <row r="227" spans="1:16" ht="127.5" x14ac:dyDescent="0.2">
      <c r="A227" t="s">
        <v>59</v>
      </c>
      <c r="E227" s="41" t="s">
        <v>279</v>
      </c>
    </row>
    <row r="228" spans="1:16" x14ac:dyDescent="0.2">
      <c r="A228" t="s">
        <v>49</v>
      </c>
      <c r="B228" s="36" t="s">
        <v>280</v>
      </c>
      <c r="C228" s="36" t="s">
        <v>281</v>
      </c>
      <c r="D228" s="37" t="s">
        <v>52</v>
      </c>
      <c r="E228" s="13" t="s">
        <v>282</v>
      </c>
      <c r="F228" s="38" t="s">
        <v>95</v>
      </c>
      <c r="G228" s="39">
        <v>3147</v>
      </c>
      <c r="H228" s="38">
        <v>0</v>
      </c>
      <c r="I228" s="38">
        <f>ROUND(G228*H228,6)</f>
        <v>0</v>
      </c>
      <c r="L228" s="40">
        <v>0</v>
      </c>
      <c r="M228" s="34">
        <f>ROUND(ROUND(L228,2)*ROUND(G228,3),2)</f>
        <v>0</v>
      </c>
      <c r="N228" s="38" t="s">
        <v>67</v>
      </c>
      <c r="O228">
        <f>(M228*21)/100</f>
        <v>0</v>
      </c>
      <c r="P228" t="s">
        <v>27</v>
      </c>
    </row>
    <row r="229" spans="1:16" x14ac:dyDescent="0.2">
      <c r="A229" s="37" t="s">
        <v>56</v>
      </c>
      <c r="E229" s="41" t="s">
        <v>52</v>
      </c>
    </row>
    <row r="230" spans="1:16" x14ac:dyDescent="0.2">
      <c r="A230" s="37" t="s">
        <v>58</v>
      </c>
      <c r="E230" s="42" t="s">
        <v>52</v>
      </c>
    </row>
    <row r="231" spans="1:16" ht="127.5" x14ac:dyDescent="0.2">
      <c r="A231" t="s">
        <v>59</v>
      </c>
      <c r="E231" s="41" t="s">
        <v>283</v>
      </c>
    </row>
    <row r="232" spans="1:16" x14ac:dyDescent="0.2">
      <c r="A232" t="s">
        <v>49</v>
      </c>
      <c r="B232" s="36" t="s">
        <v>284</v>
      </c>
      <c r="C232" s="36" t="s">
        <v>285</v>
      </c>
      <c r="D232" s="37" t="s">
        <v>52</v>
      </c>
      <c r="E232" s="13" t="s">
        <v>286</v>
      </c>
      <c r="F232" s="38" t="s">
        <v>86</v>
      </c>
      <c r="G232" s="39">
        <v>6</v>
      </c>
      <c r="H232" s="38">
        <v>0</v>
      </c>
      <c r="I232" s="38">
        <f>ROUND(G232*H232,6)</f>
        <v>0</v>
      </c>
      <c r="L232" s="40">
        <v>0</v>
      </c>
      <c r="M232" s="34">
        <f>ROUND(ROUND(L232,2)*ROUND(G232,3),2)</f>
        <v>0</v>
      </c>
      <c r="N232" s="38" t="s">
        <v>67</v>
      </c>
      <c r="O232">
        <f>(M232*21)/100</f>
        <v>0</v>
      </c>
      <c r="P232" t="s">
        <v>27</v>
      </c>
    </row>
    <row r="233" spans="1:16" x14ac:dyDescent="0.2">
      <c r="A233" s="37" t="s">
        <v>56</v>
      </c>
      <c r="E233" s="41" t="s">
        <v>52</v>
      </c>
    </row>
    <row r="234" spans="1:16" x14ac:dyDescent="0.2">
      <c r="A234" s="37" t="s">
        <v>58</v>
      </c>
      <c r="E234" s="42" t="s">
        <v>52</v>
      </c>
    </row>
    <row r="235" spans="1:16" ht="178.5" x14ac:dyDescent="0.2">
      <c r="A235" t="s">
        <v>59</v>
      </c>
      <c r="E235" s="41" t="s">
        <v>287</v>
      </c>
    </row>
    <row r="236" spans="1:16" ht="25.5" x14ac:dyDescent="0.2">
      <c r="A236" t="s">
        <v>49</v>
      </c>
      <c r="B236" s="36" t="s">
        <v>288</v>
      </c>
      <c r="C236" s="36" t="s">
        <v>289</v>
      </c>
      <c r="D236" s="37" t="s">
        <v>52</v>
      </c>
      <c r="E236" s="13" t="s">
        <v>290</v>
      </c>
      <c r="F236" s="38" t="s">
        <v>86</v>
      </c>
      <c r="G236" s="39">
        <v>2</v>
      </c>
      <c r="H236" s="38">
        <v>0</v>
      </c>
      <c r="I236" s="38">
        <f>ROUND(G236*H236,6)</f>
        <v>0</v>
      </c>
      <c r="L236" s="40">
        <v>0</v>
      </c>
      <c r="M236" s="34">
        <f>ROUND(ROUND(L236,2)*ROUND(G236,3),2)</f>
        <v>0</v>
      </c>
      <c r="N236" s="38" t="s">
        <v>67</v>
      </c>
      <c r="O236">
        <f>(M236*21)/100</f>
        <v>0</v>
      </c>
      <c r="P236" t="s">
        <v>27</v>
      </c>
    </row>
    <row r="237" spans="1:16" x14ac:dyDescent="0.2">
      <c r="A237" s="37" t="s">
        <v>56</v>
      </c>
      <c r="E237" s="41" t="s">
        <v>52</v>
      </c>
    </row>
    <row r="238" spans="1:16" x14ac:dyDescent="0.2">
      <c r="A238" s="37" t="s">
        <v>58</v>
      </c>
      <c r="E238" s="42" t="s">
        <v>52</v>
      </c>
    </row>
    <row r="239" spans="1:16" ht="114.75" x14ac:dyDescent="0.2">
      <c r="A239" t="s">
        <v>59</v>
      </c>
      <c r="E239" s="41" t="s">
        <v>291</v>
      </c>
    </row>
    <row r="240" spans="1:16" x14ac:dyDescent="0.2">
      <c r="A240" t="s">
        <v>49</v>
      </c>
      <c r="B240" s="36" t="s">
        <v>292</v>
      </c>
      <c r="C240" s="36" t="s">
        <v>293</v>
      </c>
      <c r="D240" s="37" t="s">
        <v>63</v>
      </c>
      <c r="E240" s="13" t="s">
        <v>294</v>
      </c>
      <c r="F240" s="38" t="s">
        <v>86</v>
      </c>
      <c r="G240" s="39">
        <v>2</v>
      </c>
      <c r="H240" s="38">
        <v>0</v>
      </c>
      <c r="I240" s="38">
        <f>ROUND(G240*H240,6)</f>
        <v>0</v>
      </c>
      <c r="L240" s="40">
        <v>0</v>
      </c>
      <c r="M240" s="34">
        <f>ROUND(ROUND(L240,2)*ROUND(G240,3),2)</f>
        <v>0</v>
      </c>
      <c r="N240" s="38" t="s">
        <v>67</v>
      </c>
      <c r="O240">
        <f>(M240*21)/100</f>
        <v>0</v>
      </c>
      <c r="P240" t="s">
        <v>27</v>
      </c>
    </row>
    <row r="241" spans="1:16" x14ac:dyDescent="0.2">
      <c r="A241" s="37" t="s">
        <v>56</v>
      </c>
      <c r="E241" s="41" t="s">
        <v>52</v>
      </c>
    </row>
    <row r="242" spans="1:16" x14ac:dyDescent="0.2">
      <c r="A242" s="37" t="s">
        <v>58</v>
      </c>
      <c r="E242" s="42" t="s">
        <v>52</v>
      </c>
    </row>
    <row r="243" spans="1:16" ht="102" x14ac:dyDescent="0.2">
      <c r="A243" t="s">
        <v>59</v>
      </c>
      <c r="E243" s="41" t="s">
        <v>295</v>
      </c>
    </row>
    <row r="244" spans="1:16" x14ac:dyDescent="0.2">
      <c r="A244" t="s">
        <v>49</v>
      </c>
      <c r="B244" s="36" t="s">
        <v>296</v>
      </c>
      <c r="C244" s="36" t="s">
        <v>297</v>
      </c>
      <c r="D244" s="37" t="s">
        <v>63</v>
      </c>
      <c r="E244" s="13" t="s">
        <v>298</v>
      </c>
      <c r="F244" s="38" t="s">
        <v>86</v>
      </c>
      <c r="G244" s="39">
        <v>2</v>
      </c>
      <c r="H244" s="38">
        <v>0</v>
      </c>
      <c r="I244" s="38">
        <f>ROUND(G244*H244,6)</f>
        <v>0</v>
      </c>
      <c r="L244" s="40">
        <v>0</v>
      </c>
      <c r="M244" s="34">
        <f>ROUND(ROUND(L244,2)*ROUND(G244,3),2)</f>
        <v>0</v>
      </c>
      <c r="N244" s="38" t="s">
        <v>67</v>
      </c>
      <c r="O244">
        <f>(M244*21)/100</f>
        <v>0</v>
      </c>
      <c r="P244" t="s">
        <v>27</v>
      </c>
    </row>
    <row r="245" spans="1:16" x14ac:dyDescent="0.2">
      <c r="A245" s="37" t="s">
        <v>56</v>
      </c>
      <c r="E245" s="41" t="s">
        <v>52</v>
      </c>
    </row>
    <row r="246" spans="1:16" x14ac:dyDescent="0.2">
      <c r="A246" s="37" t="s">
        <v>58</v>
      </c>
      <c r="E246" s="42" t="s">
        <v>52</v>
      </c>
    </row>
    <row r="247" spans="1:16" ht="127.5" x14ac:dyDescent="0.2">
      <c r="A247" t="s">
        <v>59</v>
      </c>
      <c r="E247" s="41" t="s">
        <v>299</v>
      </c>
    </row>
    <row r="248" spans="1:16" ht="25.5" x14ac:dyDescent="0.2">
      <c r="A248" t="s">
        <v>49</v>
      </c>
      <c r="B248" s="36" t="s">
        <v>300</v>
      </c>
      <c r="C248" s="36" t="s">
        <v>301</v>
      </c>
      <c r="D248" s="37" t="s">
        <v>52</v>
      </c>
      <c r="E248" s="13" t="s">
        <v>302</v>
      </c>
      <c r="F248" s="38" t="s">
        <v>86</v>
      </c>
      <c r="G248" s="39">
        <v>2</v>
      </c>
      <c r="H248" s="38">
        <v>0</v>
      </c>
      <c r="I248" s="38">
        <f>ROUND(G248*H248,6)</f>
        <v>0</v>
      </c>
      <c r="L248" s="40">
        <v>0</v>
      </c>
      <c r="M248" s="34">
        <f>ROUND(ROUND(L248,2)*ROUND(G248,3),2)</f>
        <v>0</v>
      </c>
      <c r="N248" s="38" t="s">
        <v>67</v>
      </c>
      <c r="O248">
        <f>(M248*21)/100</f>
        <v>0</v>
      </c>
      <c r="P248" t="s">
        <v>27</v>
      </c>
    </row>
    <row r="249" spans="1:16" x14ac:dyDescent="0.2">
      <c r="A249" s="37" t="s">
        <v>56</v>
      </c>
      <c r="E249" s="41" t="s">
        <v>52</v>
      </c>
    </row>
    <row r="250" spans="1:16" x14ac:dyDescent="0.2">
      <c r="A250" s="37" t="s">
        <v>58</v>
      </c>
      <c r="E250" s="42" t="s">
        <v>52</v>
      </c>
    </row>
    <row r="251" spans="1:16" ht="114.75" x14ac:dyDescent="0.2">
      <c r="A251" t="s">
        <v>59</v>
      </c>
      <c r="E251" s="41" t="s">
        <v>303</v>
      </c>
    </row>
    <row r="252" spans="1:16" ht="25.5" x14ac:dyDescent="0.2">
      <c r="A252" t="s">
        <v>49</v>
      </c>
      <c r="B252" s="36" t="s">
        <v>304</v>
      </c>
      <c r="C252" s="36" t="s">
        <v>305</v>
      </c>
      <c r="D252" s="37" t="s">
        <v>52</v>
      </c>
      <c r="E252" s="13" t="s">
        <v>306</v>
      </c>
      <c r="F252" s="38" t="s">
        <v>86</v>
      </c>
      <c r="G252" s="39">
        <v>2</v>
      </c>
      <c r="H252" s="38">
        <v>0</v>
      </c>
      <c r="I252" s="38">
        <f>ROUND(G252*H252,6)</f>
        <v>0</v>
      </c>
      <c r="L252" s="40">
        <v>0</v>
      </c>
      <c r="M252" s="34">
        <f>ROUND(ROUND(L252,2)*ROUND(G252,3),2)</f>
        <v>0</v>
      </c>
      <c r="N252" s="38" t="s">
        <v>67</v>
      </c>
      <c r="O252">
        <f>(M252*21)/100</f>
        <v>0</v>
      </c>
      <c r="P252" t="s">
        <v>27</v>
      </c>
    </row>
    <row r="253" spans="1:16" x14ac:dyDescent="0.2">
      <c r="A253" s="37" t="s">
        <v>56</v>
      </c>
      <c r="E253" s="41" t="s">
        <v>52</v>
      </c>
    </row>
    <row r="254" spans="1:16" x14ac:dyDescent="0.2">
      <c r="A254" s="37" t="s">
        <v>58</v>
      </c>
      <c r="E254" s="42" t="s">
        <v>52</v>
      </c>
    </row>
    <row r="255" spans="1:16" ht="127.5" x14ac:dyDescent="0.2">
      <c r="A255" t="s">
        <v>59</v>
      </c>
      <c r="E255" s="41" t="s">
        <v>307</v>
      </c>
    </row>
    <row r="256" spans="1:16" x14ac:dyDescent="0.2">
      <c r="A256" t="s">
        <v>49</v>
      </c>
      <c r="B256" s="36" t="s">
        <v>308</v>
      </c>
      <c r="C256" s="36" t="s">
        <v>51</v>
      </c>
      <c r="D256" s="37" t="s">
        <v>52</v>
      </c>
      <c r="E256" s="13" t="s">
        <v>309</v>
      </c>
      <c r="F256" s="38" t="s">
        <v>54</v>
      </c>
      <c r="G256" s="39">
        <v>1</v>
      </c>
      <c r="H256" s="38">
        <v>0</v>
      </c>
      <c r="I256" s="38">
        <f>ROUND(G256*H256,6)</f>
        <v>0</v>
      </c>
      <c r="L256" s="40">
        <v>0</v>
      </c>
      <c r="M256" s="34">
        <f>ROUND(ROUND(L256,2)*ROUND(G256,3),2)</f>
        <v>0</v>
      </c>
      <c r="N256" s="38" t="s">
        <v>55</v>
      </c>
      <c r="O256">
        <f>(M256*21)/100</f>
        <v>0</v>
      </c>
      <c r="P256" t="s">
        <v>27</v>
      </c>
    </row>
    <row r="257" spans="1:16" x14ac:dyDescent="0.2">
      <c r="A257" s="37" t="s">
        <v>56</v>
      </c>
      <c r="E257" s="41" t="s">
        <v>52</v>
      </c>
    </row>
    <row r="258" spans="1:16" x14ac:dyDescent="0.2">
      <c r="A258" s="37" t="s">
        <v>58</v>
      </c>
      <c r="E258" s="42" t="s">
        <v>52</v>
      </c>
    </row>
    <row r="259" spans="1:16" ht="89.25" x14ac:dyDescent="0.2">
      <c r="A259" t="s">
        <v>59</v>
      </c>
      <c r="E259" s="41" t="s">
        <v>310</v>
      </c>
    </row>
    <row r="260" spans="1:16" ht="25.5" x14ac:dyDescent="0.2">
      <c r="A260" t="s">
        <v>49</v>
      </c>
      <c r="B260" s="36" t="s">
        <v>311</v>
      </c>
      <c r="C260" s="36" t="s">
        <v>312</v>
      </c>
      <c r="D260" s="37" t="s">
        <v>63</v>
      </c>
      <c r="E260" s="13" t="s">
        <v>313</v>
      </c>
      <c r="F260" s="38" t="s">
        <v>86</v>
      </c>
      <c r="G260" s="39">
        <v>10</v>
      </c>
      <c r="H260" s="38">
        <v>0</v>
      </c>
      <c r="I260" s="38">
        <f>ROUND(G260*H260,6)</f>
        <v>0</v>
      </c>
      <c r="L260" s="40">
        <v>0</v>
      </c>
      <c r="M260" s="34">
        <f>ROUND(ROUND(L260,2)*ROUND(G260,3),2)</f>
        <v>0</v>
      </c>
      <c r="N260" s="38" t="s">
        <v>314</v>
      </c>
      <c r="O260">
        <f>(M260*21)/100</f>
        <v>0</v>
      </c>
      <c r="P260" t="s">
        <v>27</v>
      </c>
    </row>
    <row r="261" spans="1:16" x14ac:dyDescent="0.2">
      <c r="A261" s="37" t="s">
        <v>56</v>
      </c>
      <c r="E261" s="41" t="s">
        <v>52</v>
      </c>
    </row>
    <row r="262" spans="1:16" x14ac:dyDescent="0.2">
      <c r="A262" s="37" t="s">
        <v>58</v>
      </c>
      <c r="E262" s="42" t="s">
        <v>52</v>
      </c>
    </row>
    <row r="263" spans="1:16" ht="25.5" x14ac:dyDescent="0.2">
      <c r="A263" t="s">
        <v>59</v>
      </c>
      <c r="E263" s="41" t="s">
        <v>315</v>
      </c>
    </row>
    <row r="264" spans="1:16" ht="25.5" x14ac:dyDescent="0.2">
      <c r="A264" t="s">
        <v>49</v>
      </c>
      <c r="B264" s="36" t="s">
        <v>316</v>
      </c>
      <c r="C264" s="36" t="s">
        <v>317</v>
      </c>
      <c r="D264" s="37" t="s">
        <v>52</v>
      </c>
      <c r="E264" s="13" t="s">
        <v>318</v>
      </c>
      <c r="F264" s="38" t="s">
        <v>120</v>
      </c>
      <c r="G264" s="39">
        <v>10.49</v>
      </c>
      <c r="H264" s="38">
        <v>0</v>
      </c>
      <c r="I264" s="38">
        <f>ROUND(G264*H264,6)</f>
        <v>0</v>
      </c>
      <c r="L264" s="40">
        <v>0</v>
      </c>
      <c r="M264" s="34">
        <f>ROUND(ROUND(L264,2)*ROUND(G264,3),2)</f>
        <v>0</v>
      </c>
      <c r="N264" s="38" t="s">
        <v>67</v>
      </c>
      <c r="O264">
        <f>(M264*21)/100</f>
        <v>0</v>
      </c>
      <c r="P264" t="s">
        <v>27</v>
      </c>
    </row>
    <row r="265" spans="1:16" x14ac:dyDescent="0.2">
      <c r="A265" s="37" t="s">
        <v>56</v>
      </c>
      <c r="E265" s="41" t="s">
        <v>52</v>
      </c>
    </row>
    <row r="266" spans="1:16" x14ac:dyDescent="0.2">
      <c r="A266" s="37" t="s">
        <v>58</v>
      </c>
      <c r="E266" s="42" t="s">
        <v>52</v>
      </c>
    </row>
    <row r="267" spans="1:16" ht="76.5" x14ac:dyDescent="0.2">
      <c r="A267" t="s">
        <v>59</v>
      </c>
      <c r="E267" s="41" t="s">
        <v>112</v>
      </c>
    </row>
    <row r="268" spans="1:16" x14ac:dyDescent="0.2">
      <c r="A268" t="s">
        <v>49</v>
      </c>
      <c r="B268" s="36" t="s">
        <v>319</v>
      </c>
      <c r="C268" s="36" t="s">
        <v>320</v>
      </c>
      <c r="D268" s="37" t="s">
        <v>52</v>
      </c>
      <c r="E268" s="13" t="s">
        <v>321</v>
      </c>
      <c r="F268" s="38" t="s">
        <v>86</v>
      </c>
      <c r="G268" s="39">
        <v>2</v>
      </c>
      <c r="H268" s="38">
        <v>0</v>
      </c>
      <c r="I268" s="38">
        <f>ROUND(G268*H268,6)</f>
        <v>0</v>
      </c>
      <c r="L268" s="40">
        <v>0</v>
      </c>
      <c r="M268" s="34">
        <f>ROUND(ROUND(L268,2)*ROUND(G268,3),2)</f>
        <v>0</v>
      </c>
      <c r="N268" s="38" t="s">
        <v>67</v>
      </c>
      <c r="O268">
        <f>(M268*21)/100</f>
        <v>0</v>
      </c>
      <c r="P268" t="s">
        <v>27</v>
      </c>
    </row>
    <row r="269" spans="1:16" x14ac:dyDescent="0.2">
      <c r="A269" s="37" t="s">
        <v>56</v>
      </c>
      <c r="E269" s="41" t="s">
        <v>52</v>
      </c>
    </row>
    <row r="270" spans="1:16" x14ac:dyDescent="0.2">
      <c r="A270" s="37" t="s">
        <v>58</v>
      </c>
      <c r="E270" s="42" t="s">
        <v>52</v>
      </c>
    </row>
    <row r="271" spans="1:16" ht="114.75" x14ac:dyDescent="0.2">
      <c r="A271" t="s">
        <v>59</v>
      </c>
      <c r="E271" s="41" t="s">
        <v>128</v>
      </c>
    </row>
    <row r="272" spans="1:16" x14ac:dyDescent="0.2">
      <c r="A272" t="s">
        <v>49</v>
      </c>
      <c r="B272" s="36" t="s">
        <v>322</v>
      </c>
      <c r="C272" s="36" t="s">
        <v>323</v>
      </c>
      <c r="D272" s="37" t="s">
        <v>52</v>
      </c>
      <c r="E272" s="13" t="s">
        <v>324</v>
      </c>
      <c r="F272" s="38" t="s">
        <v>86</v>
      </c>
      <c r="G272" s="39">
        <v>2</v>
      </c>
      <c r="H272" s="38">
        <v>0</v>
      </c>
      <c r="I272" s="38">
        <f>ROUND(G272*H272,6)</f>
        <v>0</v>
      </c>
      <c r="L272" s="40">
        <v>0</v>
      </c>
      <c r="M272" s="34">
        <f>ROUND(ROUND(L272,2)*ROUND(G272,3),2)</f>
        <v>0</v>
      </c>
      <c r="N272" s="38" t="s">
        <v>67</v>
      </c>
      <c r="O272">
        <f>(M272*21)/100</f>
        <v>0</v>
      </c>
      <c r="P272" t="s">
        <v>27</v>
      </c>
    </row>
    <row r="273" spans="1:16" x14ac:dyDescent="0.2">
      <c r="A273" s="37" t="s">
        <v>56</v>
      </c>
      <c r="E273" s="41" t="s">
        <v>52</v>
      </c>
    </row>
    <row r="274" spans="1:16" x14ac:dyDescent="0.2">
      <c r="A274" s="37" t="s">
        <v>58</v>
      </c>
      <c r="E274" s="42" t="s">
        <v>52</v>
      </c>
    </row>
    <row r="275" spans="1:16" ht="165.75" x14ac:dyDescent="0.2">
      <c r="A275" t="s">
        <v>59</v>
      </c>
      <c r="E275" s="41" t="s">
        <v>325</v>
      </c>
    </row>
    <row r="276" spans="1:16" x14ac:dyDescent="0.2">
      <c r="A276" t="s">
        <v>49</v>
      </c>
      <c r="B276" s="36" t="s">
        <v>326</v>
      </c>
      <c r="C276" s="36" t="s">
        <v>327</v>
      </c>
      <c r="D276" s="37" t="s">
        <v>52</v>
      </c>
      <c r="E276" s="13" t="s">
        <v>328</v>
      </c>
      <c r="F276" s="38" t="s">
        <v>86</v>
      </c>
      <c r="G276" s="39">
        <v>2</v>
      </c>
      <c r="H276" s="38">
        <v>0</v>
      </c>
      <c r="I276" s="38">
        <f>ROUND(G276*H276,6)</f>
        <v>0</v>
      </c>
      <c r="L276" s="40">
        <v>0</v>
      </c>
      <c r="M276" s="34">
        <f>ROUND(ROUND(L276,2)*ROUND(G276,3),2)</f>
        <v>0</v>
      </c>
      <c r="N276" s="38" t="s">
        <v>67</v>
      </c>
      <c r="O276">
        <f>(M276*21)/100</f>
        <v>0</v>
      </c>
      <c r="P276" t="s">
        <v>27</v>
      </c>
    </row>
    <row r="277" spans="1:16" x14ac:dyDescent="0.2">
      <c r="A277" s="37" t="s">
        <v>56</v>
      </c>
      <c r="E277" s="41" t="s">
        <v>52</v>
      </c>
    </row>
    <row r="278" spans="1:16" x14ac:dyDescent="0.2">
      <c r="A278" s="37" t="s">
        <v>58</v>
      </c>
      <c r="E278" s="42" t="s">
        <v>52</v>
      </c>
    </row>
    <row r="279" spans="1:16" ht="127.5" x14ac:dyDescent="0.2">
      <c r="A279" t="s">
        <v>59</v>
      </c>
      <c r="E279" s="41" t="s">
        <v>329</v>
      </c>
    </row>
    <row r="280" spans="1:16" x14ac:dyDescent="0.2">
      <c r="A280" t="s">
        <v>49</v>
      </c>
      <c r="B280" s="36" t="s">
        <v>330</v>
      </c>
      <c r="C280" s="36" t="s">
        <v>331</v>
      </c>
      <c r="D280" s="37" t="s">
        <v>52</v>
      </c>
      <c r="E280" s="13" t="s">
        <v>332</v>
      </c>
      <c r="F280" s="38" t="s">
        <v>86</v>
      </c>
      <c r="G280" s="39">
        <v>40</v>
      </c>
      <c r="H280" s="38">
        <v>0</v>
      </c>
      <c r="I280" s="38">
        <f>ROUND(G280*H280,6)</f>
        <v>0</v>
      </c>
      <c r="L280" s="40">
        <v>0</v>
      </c>
      <c r="M280" s="34">
        <f>ROUND(ROUND(L280,2)*ROUND(G280,3),2)</f>
        <v>0</v>
      </c>
      <c r="N280" s="38" t="s">
        <v>67</v>
      </c>
      <c r="O280">
        <f>(M280*21)/100</f>
        <v>0</v>
      </c>
      <c r="P280" t="s">
        <v>27</v>
      </c>
    </row>
    <row r="281" spans="1:16" x14ac:dyDescent="0.2">
      <c r="A281" s="37" t="s">
        <v>56</v>
      </c>
      <c r="E281" s="41" t="s">
        <v>52</v>
      </c>
    </row>
    <row r="282" spans="1:16" x14ac:dyDescent="0.2">
      <c r="A282" s="37" t="s">
        <v>58</v>
      </c>
      <c r="E282" s="42" t="s">
        <v>52</v>
      </c>
    </row>
    <row r="283" spans="1:16" ht="140.25" x14ac:dyDescent="0.2">
      <c r="A283" t="s">
        <v>59</v>
      </c>
      <c r="E283" s="41" t="s">
        <v>333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3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334</v>
      </c>
      <c r="M3" s="43">
        <f>Rekapitulace!C12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334</v>
      </c>
      <c r="D4" s="9"/>
      <c r="E4" s="3" t="s">
        <v>335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COUNTIFS(L8:L135,"=0",A8:A135,"P")+COUNTIFS(L8:L135,"",A8:A135,"P")+SUM(Q8:Q135)</f>
        <v>31</v>
      </c>
    </row>
    <row r="8" spans="1:20" x14ac:dyDescent="0.2">
      <c r="A8" t="s">
        <v>44</v>
      </c>
      <c r="C8" s="30" t="s">
        <v>337</v>
      </c>
      <c r="E8" s="32" t="s">
        <v>335</v>
      </c>
      <c r="J8" s="31">
        <f>0+J9+J22+J31+J40+J89+J114</f>
        <v>0</v>
      </c>
      <c r="K8" s="31">
        <f>0+K9+K22+K31+K40+K89+K114</f>
        <v>0</v>
      </c>
      <c r="L8" s="31">
        <f>0+L9+L22+L31+L40+L89+L114</f>
        <v>0</v>
      </c>
      <c r="M8" s="31">
        <f>0+M9+M22+M31+M40+M89+M114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ht="25.5" x14ac:dyDescent="0.2">
      <c r="A10" t="s">
        <v>49</v>
      </c>
      <c r="B10" s="36" t="s">
        <v>63</v>
      </c>
      <c r="C10" s="36" t="s">
        <v>338</v>
      </c>
      <c r="D10" s="37" t="s">
        <v>52</v>
      </c>
      <c r="E10" s="13" t="s">
        <v>339</v>
      </c>
      <c r="F10" s="38" t="s">
        <v>340</v>
      </c>
      <c r="G10" s="39">
        <v>376.685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67</v>
      </c>
      <c r="O10">
        <f>(M10*21)/100</f>
        <v>0</v>
      </c>
      <c r="P10" t="s">
        <v>27</v>
      </c>
    </row>
    <row r="11" spans="1:20" x14ac:dyDescent="0.2">
      <c r="A11" s="37" t="s">
        <v>56</v>
      </c>
      <c r="E11" s="41" t="s">
        <v>341</v>
      </c>
    </row>
    <row r="12" spans="1:20" x14ac:dyDescent="0.2">
      <c r="A12" s="37" t="s">
        <v>58</v>
      </c>
      <c r="E12" s="42" t="s">
        <v>342</v>
      </c>
    </row>
    <row r="13" spans="1:20" ht="140.25" x14ac:dyDescent="0.2">
      <c r="A13" t="s">
        <v>59</v>
      </c>
      <c r="E13" s="41" t="s">
        <v>343</v>
      </c>
    </row>
    <row r="14" spans="1:20" ht="25.5" x14ac:dyDescent="0.2">
      <c r="A14" t="s">
        <v>49</v>
      </c>
      <c r="B14" s="36" t="s">
        <v>27</v>
      </c>
      <c r="C14" s="36" t="s">
        <v>344</v>
      </c>
      <c r="D14" s="37" t="s">
        <v>52</v>
      </c>
      <c r="E14" s="13" t="s">
        <v>345</v>
      </c>
      <c r="F14" s="38" t="s">
        <v>340</v>
      </c>
      <c r="G14" s="39">
        <v>80.123000000000005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67</v>
      </c>
      <c r="O14">
        <f>(M14*21)/100</f>
        <v>0</v>
      </c>
      <c r="P14" t="s">
        <v>27</v>
      </c>
    </row>
    <row r="15" spans="1:20" x14ac:dyDescent="0.2">
      <c r="A15" s="37" t="s">
        <v>56</v>
      </c>
      <c r="E15" s="41" t="s">
        <v>346</v>
      </c>
    </row>
    <row r="16" spans="1:20" x14ac:dyDescent="0.2">
      <c r="A16" s="37" t="s">
        <v>58</v>
      </c>
      <c r="E16" s="42" t="s">
        <v>347</v>
      </c>
    </row>
    <row r="17" spans="1:16" ht="140.25" x14ac:dyDescent="0.2">
      <c r="A17" t="s">
        <v>59</v>
      </c>
      <c r="E17" s="41" t="s">
        <v>343</v>
      </c>
    </row>
    <row r="18" spans="1:16" ht="25.5" x14ac:dyDescent="0.2">
      <c r="A18" t="s">
        <v>49</v>
      </c>
      <c r="B18" s="36" t="s">
        <v>26</v>
      </c>
      <c r="C18" s="36" t="s">
        <v>348</v>
      </c>
      <c r="D18" s="37" t="s">
        <v>52</v>
      </c>
      <c r="E18" s="13" t="s">
        <v>349</v>
      </c>
      <c r="F18" s="38" t="s">
        <v>340</v>
      </c>
      <c r="G18" s="39">
        <v>2.9390000000000001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67</v>
      </c>
      <c r="O18">
        <f>(M18*21)/100</f>
        <v>0</v>
      </c>
      <c r="P18" t="s">
        <v>27</v>
      </c>
    </row>
    <row r="19" spans="1:16" x14ac:dyDescent="0.2">
      <c r="A19" s="37" t="s">
        <v>56</v>
      </c>
      <c r="E19" s="41" t="s">
        <v>350</v>
      </c>
    </row>
    <row r="20" spans="1:16" x14ac:dyDescent="0.2">
      <c r="A20" s="37" t="s">
        <v>58</v>
      </c>
      <c r="E20" s="42" t="s">
        <v>351</v>
      </c>
    </row>
    <row r="21" spans="1:16" ht="140.25" x14ac:dyDescent="0.2">
      <c r="A21" t="s">
        <v>59</v>
      </c>
      <c r="E21" s="41" t="s">
        <v>343</v>
      </c>
    </row>
    <row r="22" spans="1:16" x14ac:dyDescent="0.2">
      <c r="A22" t="s">
        <v>46</v>
      </c>
      <c r="C22" s="33" t="s">
        <v>63</v>
      </c>
      <c r="E22" s="35" t="s">
        <v>352</v>
      </c>
      <c r="J22" s="34">
        <f>0</f>
        <v>0</v>
      </c>
      <c r="K22" s="34">
        <f>0</f>
        <v>0</v>
      </c>
      <c r="L22" s="34">
        <f>0+L23+L27</f>
        <v>0</v>
      </c>
      <c r="M22" s="34">
        <f>0+M23+M27</f>
        <v>0</v>
      </c>
    </row>
    <row r="23" spans="1:16" x14ac:dyDescent="0.2">
      <c r="A23" t="s">
        <v>49</v>
      </c>
      <c r="B23" s="36" t="s">
        <v>76</v>
      </c>
      <c r="C23" s="36" t="s">
        <v>353</v>
      </c>
      <c r="D23" s="37" t="s">
        <v>52</v>
      </c>
      <c r="E23" s="13" t="s">
        <v>354</v>
      </c>
      <c r="F23" s="38" t="s">
        <v>71</v>
      </c>
      <c r="G23" s="39">
        <v>144.87899999999999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67</v>
      </c>
      <c r="O23">
        <f>(M23*21)/100</f>
        <v>0</v>
      </c>
      <c r="P23" t="s">
        <v>27</v>
      </c>
    </row>
    <row r="24" spans="1:16" x14ac:dyDescent="0.2">
      <c r="A24" s="37" t="s">
        <v>56</v>
      </c>
      <c r="E24" s="41" t="s">
        <v>355</v>
      </c>
    </row>
    <row r="25" spans="1:16" x14ac:dyDescent="0.2">
      <c r="A25" s="37" t="s">
        <v>58</v>
      </c>
      <c r="E25" s="42" t="s">
        <v>356</v>
      </c>
    </row>
    <row r="26" spans="1:16" ht="369.75" x14ac:dyDescent="0.2">
      <c r="A26" t="s">
        <v>59</v>
      </c>
      <c r="E26" s="41" t="s">
        <v>357</v>
      </c>
    </row>
    <row r="27" spans="1:16" x14ac:dyDescent="0.2">
      <c r="A27" t="s">
        <v>49</v>
      </c>
      <c r="B27" s="36" t="s">
        <v>80</v>
      </c>
      <c r="C27" s="36" t="s">
        <v>358</v>
      </c>
      <c r="D27" s="37" t="s">
        <v>52</v>
      </c>
      <c r="E27" s="13" t="s">
        <v>359</v>
      </c>
      <c r="F27" s="38" t="s">
        <v>66</v>
      </c>
      <c r="G27" s="39">
        <v>153.76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67</v>
      </c>
      <c r="O27">
        <f>(M27*21)/100</f>
        <v>0</v>
      </c>
      <c r="P27" t="s">
        <v>27</v>
      </c>
    </row>
    <row r="28" spans="1:16" x14ac:dyDescent="0.2">
      <c r="A28" s="37" t="s">
        <v>56</v>
      </c>
      <c r="E28" s="41" t="s">
        <v>360</v>
      </c>
    </row>
    <row r="29" spans="1:16" x14ac:dyDescent="0.2">
      <c r="A29" s="37" t="s">
        <v>58</v>
      </c>
      <c r="E29" s="42" t="s">
        <v>361</v>
      </c>
    </row>
    <row r="30" spans="1:16" ht="25.5" x14ac:dyDescent="0.2">
      <c r="A30" t="s">
        <v>59</v>
      </c>
      <c r="E30" s="41" t="s">
        <v>362</v>
      </c>
    </row>
    <row r="31" spans="1:16" x14ac:dyDescent="0.2">
      <c r="A31" t="s">
        <v>46</v>
      </c>
      <c r="C31" s="33" t="s">
        <v>27</v>
      </c>
      <c r="E31" s="35" t="s">
        <v>363</v>
      </c>
      <c r="J31" s="34">
        <f>0</f>
        <v>0</v>
      </c>
      <c r="K31" s="34">
        <f>0</f>
        <v>0</v>
      </c>
      <c r="L31" s="34">
        <f>0+L32+L36</f>
        <v>0</v>
      </c>
      <c r="M31" s="34">
        <f>0+M32+M36</f>
        <v>0</v>
      </c>
    </row>
    <row r="32" spans="1:16" x14ac:dyDescent="0.2">
      <c r="A32" t="s">
        <v>49</v>
      </c>
      <c r="B32" s="36" t="s">
        <v>83</v>
      </c>
      <c r="C32" s="36" t="s">
        <v>364</v>
      </c>
      <c r="D32" s="37" t="s">
        <v>52</v>
      </c>
      <c r="E32" s="13" t="s">
        <v>365</v>
      </c>
      <c r="F32" s="38" t="s">
        <v>95</v>
      </c>
      <c r="G32" s="39">
        <v>154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67</v>
      </c>
      <c r="O32">
        <f>(M32*21)/100</f>
        <v>0</v>
      </c>
      <c r="P32" t="s">
        <v>27</v>
      </c>
    </row>
    <row r="33" spans="1:16" x14ac:dyDescent="0.2">
      <c r="A33" s="37" t="s">
        <v>56</v>
      </c>
      <c r="E33" s="41" t="s">
        <v>366</v>
      </c>
    </row>
    <row r="34" spans="1:16" x14ac:dyDescent="0.2">
      <c r="A34" s="37" t="s">
        <v>58</v>
      </c>
      <c r="E34" s="42" t="s">
        <v>367</v>
      </c>
    </row>
    <row r="35" spans="1:16" ht="63.75" x14ac:dyDescent="0.2">
      <c r="A35" t="s">
        <v>59</v>
      </c>
      <c r="E35" s="41" t="s">
        <v>368</v>
      </c>
    </row>
    <row r="36" spans="1:16" x14ac:dyDescent="0.2">
      <c r="A36" t="s">
        <v>49</v>
      </c>
      <c r="B36" s="36" t="s">
        <v>88</v>
      </c>
      <c r="C36" s="36" t="s">
        <v>369</v>
      </c>
      <c r="D36" s="37" t="s">
        <v>52</v>
      </c>
      <c r="E36" s="13" t="s">
        <v>370</v>
      </c>
      <c r="F36" s="38" t="s">
        <v>95</v>
      </c>
      <c r="G36" s="39">
        <v>16.242999999999999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67</v>
      </c>
      <c r="O36">
        <f>(M36*21)/100</f>
        <v>0</v>
      </c>
      <c r="P36" t="s">
        <v>27</v>
      </c>
    </row>
    <row r="37" spans="1:16" x14ac:dyDescent="0.2">
      <c r="A37" s="37" t="s">
        <v>56</v>
      </c>
      <c r="E37" s="41" t="s">
        <v>371</v>
      </c>
    </row>
    <row r="38" spans="1:16" x14ac:dyDescent="0.2">
      <c r="A38" s="37" t="s">
        <v>58</v>
      </c>
      <c r="E38" s="42" t="s">
        <v>372</v>
      </c>
    </row>
    <row r="39" spans="1:16" ht="165.75" x14ac:dyDescent="0.2">
      <c r="A39" t="s">
        <v>59</v>
      </c>
      <c r="E39" s="41" t="s">
        <v>373</v>
      </c>
    </row>
    <row r="40" spans="1:16" x14ac:dyDescent="0.2">
      <c r="A40" t="s">
        <v>46</v>
      </c>
      <c r="C40" s="33" t="s">
        <v>80</v>
      </c>
      <c r="E40" s="35" t="s">
        <v>374</v>
      </c>
      <c r="J40" s="34">
        <f>0</f>
        <v>0</v>
      </c>
      <c r="K40" s="34">
        <f>0</f>
        <v>0</v>
      </c>
      <c r="L40" s="34">
        <f>0+L41+L45+L49+L53+L57+L61+L65+L69+L73+L77+L81+L85</f>
        <v>0</v>
      </c>
      <c r="M40" s="34">
        <f>0+M41+M45+M49+M53+M57+M61+M65+M69+M73+M77+M81+M85</f>
        <v>0</v>
      </c>
    </row>
    <row r="41" spans="1:16" ht="25.5" x14ac:dyDescent="0.2">
      <c r="A41" t="s">
        <v>49</v>
      </c>
      <c r="B41" s="36" t="s">
        <v>92</v>
      </c>
      <c r="C41" s="36" t="s">
        <v>375</v>
      </c>
      <c r="D41" s="37" t="s">
        <v>52</v>
      </c>
      <c r="E41" s="13" t="s">
        <v>376</v>
      </c>
      <c r="F41" s="38" t="s">
        <v>71</v>
      </c>
      <c r="G41" s="39">
        <v>21.123999999999999</v>
      </c>
      <c r="H41" s="38">
        <v>0</v>
      </c>
      <c r="I41" s="38">
        <f>ROUND(G41*H41,6)</f>
        <v>0</v>
      </c>
      <c r="L41" s="40">
        <v>0</v>
      </c>
      <c r="M41" s="34">
        <f>ROUND(ROUND(L41,2)*ROUND(G41,3),2)</f>
        <v>0</v>
      </c>
      <c r="N41" s="38" t="s">
        <v>67</v>
      </c>
      <c r="O41">
        <f>(M41*21)/100</f>
        <v>0</v>
      </c>
      <c r="P41" t="s">
        <v>27</v>
      </c>
    </row>
    <row r="42" spans="1:16" x14ac:dyDescent="0.2">
      <c r="A42" s="37" t="s">
        <v>56</v>
      </c>
      <c r="E42" s="41" t="s">
        <v>377</v>
      </c>
    </row>
    <row r="43" spans="1:16" x14ac:dyDescent="0.2">
      <c r="A43" s="37" t="s">
        <v>58</v>
      </c>
      <c r="E43" s="42" t="s">
        <v>378</v>
      </c>
    </row>
    <row r="44" spans="1:16" ht="280.5" x14ac:dyDescent="0.2">
      <c r="A44" t="s">
        <v>59</v>
      </c>
      <c r="E44" s="41" t="s">
        <v>379</v>
      </c>
    </row>
    <row r="45" spans="1:16" ht="25.5" x14ac:dyDescent="0.2">
      <c r="A45" t="s">
        <v>49</v>
      </c>
      <c r="B45" s="36" t="s">
        <v>61</v>
      </c>
      <c r="C45" s="36" t="s">
        <v>380</v>
      </c>
      <c r="D45" s="37" t="s">
        <v>52</v>
      </c>
      <c r="E45" s="13" t="s">
        <v>381</v>
      </c>
      <c r="F45" s="38" t="s">
        <v>71</v>
      </c>
      <c r="G45" s="39">
        <v>29.81</v>
      </c>
      <c r="H45" s="38">
        <v>0</v>
      </c>
      <c r="I45" s="38">
        <f>ROUND(G45*H45,6)</f>
        <v>0</v>
      </c>
      <c r="L45" s="40">
        <v>0</v>
      </c>
      <c r="M45" s="34">
        <f>ROUND(ROUND(L45,2)*ROUND(G45,3),2)</f>
        <v>0</v>
      </c>
      <c r="N45" s="38" t="s">
        <v>67</v>
      </c>
      <c r="O45">
        <f>(M45*21)/100</f>
        <v>0</v>
      </c>
      <c r="P45" t="s">
        <v>27</v>
      </c>
    </row>
    <row r="46" spans="1:16" x14ac:dyDescent="0.2">
      <c r="A46" s="37" t="s">
        <v>56</v>
      </c>
      <c r="E46" s="41" t="s">
        <v>382</v>
      </c>
    </row>
    <row r="47" spans="1:16" x14ac:dyDescent="0.2">
      <c r="A47" s="37" t="s">
        <v>58</v>
      </c>
      <c r="E47" s="42" t="s">
        <v>383</v>
      </c>
    </row>
    <row r="48" spans="1:16" ht="306" x14ac:dyDescent="0.2">
      <c r="A48" t="s">
        <v>59</v>
      </c>
      <c r="E48" s="41" t="s">
        <v>384</v>
      </c>
    </row>
    <row r="49" spans="1:16" ht="25.5" x14ac:dyDescent="0.2">
      <c r="A49" t="s">
        <v>49</v>
      </c>
      <c r="B49" s="36" t="s">
        <v>100</v>
      </c>
      <c r="C49" s="36" t="s">
        <v>385</v>
      </c>
      <c r="D49" s="37" t="s">
        <v>52</v>
      </c>
      <c r="E49" s="13" t="s">
        <v>386</v>
      </c>
      <c r="F49" s="38" t="s">
        <v>71</v>
      </c>
      <c r="G49" s="39">
        <v>40.975000000000001</v>
      </c>
      <c r="H49" s="38">
        <v>0</v>
      </c>
      <c r="I49" s="38">
        <f>ROUND(G49*H49,6)</f>
        <v>0</v>
      </c>
      <c r="L49" s="40">
        <v>0</v>
      </c>
      <c r="M49" s="34">
        <f>ROUND(ROUND(L49,2)*ROUND(G49,3),2)</f>
        <v>0</v>
      </c>
      <c r="N49" s="38" t="s">
        <v>67</v>
      </c>
      <c r="O49">
        <f>(M49*21)/100</f>
        <v>0</v>
      </c>
      <c r="P49" t="s">
        <v>27</v>
      </c>
    </row>
    <row r="50" spans="1:16" x14ac:dyDescent="0.2">
      <c r="A50" s="37" t="s">
        <v>56</v>
      </c>
      <c r="E50" s="41" t="s">
        <v>387</v>
      </c>
    </row>
    <row r="51" spans="1:16" x14ac:dyDescent="0.2">
      <c r="A51" s="37" t="s">
        <v>58</v>
      </c>
      <c r="E51" s="42" t="s">
        <v>388</v>
      </c>
    </row>
    <row r="52" spans="1:16" ht="267.75" x14ac:dyDescent="0.2">
      <c r="A52" t="s">
        <v>59</v>
      </c>
      <c r="E52" s="41" t="s">
        <v>389</v>
      </c>
    </row>
    <row r="53" spans="1:16" ht="25.5" x14ac:dyDescent="0.2">
      <c r="A53" t="s">
        <v>49</v>
      </c>
      <c r="B53" s="36" t="s">
        <v>104</v>
      </c>
      <c r="C53" s="36" t="s">
        <v>390</v>
      </c>
      <c r="D53" s="37" t="s">
        <v>52</v>
      </c>
      <c r="E53" s="13" t="s">
        <v>391</v>
      </c>
      <c r="F53" s="38" t="s">
        <v>66</v>
      </c>
      <c r="G53" s="39">
        <v>137.50700000000001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67</v>
      </c>
      <c r="O53">
        <f>(M53*21)/100</f>
        <v>0</v>
      </c>
      <c r="P53" t="s">
        <v>27</v>
      </c>
    </row>
    <row r="54" spans="1:16" x14ac:dyDescent="0.2">
      <c r="A54" s="37" t="s">
        <v>56</v>
      </c>
      <c r="E54" s="41" t="s">
        <v>392</v>
      </c>
    </row>
    <row r="55" spans="1:16" x14ac:dyDescent="0.2">
      <c r="A55" s="37" t="s">
        <v>58</v>
      </c>
      <c r="E55" s="42" t="s">
        <v>393</v>
      </c>
    </row>
    <row r="56" spans="1:16" ht="178.5" x14ac:dyDescent="0.2">
      <c r="A56" t="s">
        <v>59</v>
      </c>
      <c r="E56" s="41" t="s">
        <v>394</v>
      </c>
    </row>
    <row r="57" spans="1:16" x14ac:dyDescent="0.2">
      <c r="A57" t="s">
        <v>49</v>
      </c>
      <c r="B57" s="36" t="s">
        <v>108</v>
      </c>
      <c r="C57" s="36" t="s">
        <v>395</v>
      </c>
      <c r="D57" s="37" t="s">
        <v>52</v>
      </c>
      <c r="E57" s="13" t="s">
        <v>396</v>
      </c>
      <c r="F57" s="38" t="s">
        <v>71</v>
      </c>
      <c r="G57" s="39">
        <v>97.700999999999993</v>
      </c>
      <c r="H57" s="38">
        <v>0</v>
      </c>
      <c r="I57" s="38">
        <f>ROUND(G57*H57,6)</f>
        <v>0</v>
      </c>
      <c r="L57" s="40">
        <v>0</v>
      </c>
      <c r="M57" s="34">
        <f>ROUND(ROUND(L57,2)*ROUND(G57,3),2)</f>
        <v>0</v>
      </c>
      <c r="N57" s="38" t="s">
        <v>67</v>
      </c>
      <c r="O57">
        <f>(M57*21)/100</f>
        <v>0</v>
      </c>
      <c r="P57" t="s">
        <v>27</v>
      </c>
    </row>
    <row r="58" spans="1:16" x14ac:dyDescent="0.2">
      <c r="A58" s="37" t="s">
        <v>56</v>
      </c>
      <c r="E58" s="41" t="s">
        <v>397</v>
      </c>
    </row>
    <row r="59" spans="1:16" x14ac:dyDescent="0.2">
      <c r="A59" s="37" t="s">
        <v>58</v>
      </c>
      <c r="E59" s="42" t="s">
        <v>398</v>
      </c>
    </row>
    <row r="60" spans="1:16" ht="89.25" x14ac:dyDescent="0.2">
      <c r="A60" t="s">
        <v>59</v>
      </c>
      <c r="E60" s="41" t="s">
        <v>399</v>
      </c>
    </row>
    <row r="61" spans="1:16" x14ac:dyDescent="0.2">
      <c r="A61" t="s">
        <v>49</v>
      </c>
      <c r="B61" s="36" t="s">
        <v>113</v>
      </c>
      <c r="C61" s="36" t="s">
        <v>400</v>
      </c>
      <c r="D61" s="37" t="s">
        <v>52</v>
      </c>
      <c r="E61" s="13" t="s">
        <v>401</v>
      </c>
      <c r="F61" s="38" t="s">
        <v>71</v>
      </c>
      <c r="G61" s="39">
        <v>156.76300000000001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67</v>
      </c>
      <c r="O61">
        <f>(M61*21)/100</f>
        <v>0</v>
      </c>
      <c r="P61" t="s">
        <v>27</v>
      </c>
    </row>
    <row r="62" spans="1:16" ht="25.5" x14ac:dyDescent="0.2">
      <c r="A62" s="37" t="s">
        <v>56</v>
      </c>
      <c r="E62" s="41" t="s">
        <v>402</v>
      </c>
    </row>
    <row r="63" spans="1:16" x14ac:dyDescent="0.2">
      <c r="A63" s="37" t="s">
        <v>58</v>
      </c>
      <c r="E63" s="42" t="s">
        <v>52</v>
      </c>
    </row>
    <row r="64" spans="1:16" ht="89.25" x14ac:dyDescent="0.2">
      <c r="A64" t="s">
        <v>59</v>
      </c>
      <c r="E64" s="41" t="s">
        <v>399</v>
      </c>
    </row>
    <row r="65" spans="1:16" ht="25.5" x14ac:dyDescent="0.2">
      <c r="A65" t="s">
        <v>49</v>
      </c>
      <c r="B65" s="36" t="s">
        <v>117</v>
      </c>
      <c r="C65" s="36" t="s">
        <v>403</v>
      </c>
      <c r="D65" s="37" t="s">
        <v>52</v>
      </c>
      <c r="E65" s="13" t="s">
        <v>404</v>
      </c>
      <c r="F65" s="38" t="s">
        <v>95</v>
      </c>
      <c r="G65" s="39">
        <v>24.8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67</v>
      </c>
      <c r="O65">
        <f>(M65*21)/100</f>
        <v>0</v>
      </c>
      <c r="P65" t="s">
        <v>27</v>
      </c>
    </row>
    <row r="66" spans="1:16" x14ac:dyDescent="0.2">
      <c r="A66" s="37" t="s">
        <v>56</v>
      </c>
      <c r="E66" s="41" t="s">
        <v>405</v>
      </c>
    </row>
    <row r="67" spans="1:16" x14ac:dyDescent="0.2">
      <c r="A67" s="37" t="s">
        <v>58</v>
      </c>
      <c r="E67" s="42" t="s">
        <v>52</v>
      </c>
    </row>
    <row r="68" spans="1:16" ht="318.75" x14ac:dyDescent="0.2">
      <c r="A68" t="s">
        <v>59</v>
      </c>
      <c r="E68" s="41" t="s">
        <v>406</v>
      </c>
    </row>
    <row r="69" spans="1:16" ht="25.5" x14ac:dyDescent="0.2">
      <c r="A69" t="s">
        <v>49</v>
      </c>
      <c r="B69" s="36" t="s">
        <v>121</v>
      </c>
      <c r="C69" s="36" t="s">
        <v>407</v>
      </c>
      <c r="D69" s="37" t="s">
        <v>52</v>
      </c>
      <c r="E69" s="13" t="s">
        <v>408</v>
      </c>
      <c r="F69" s="38" t="s">
        <v>95</v>
      </c>
      <c r="G69" s="39">
        <v>518.08399999999995</v>
      </c>
      <c r="H69" s="38">
        <v>0</v>
      </c>
      <c r="I69" s="38">
        <f>ROUND(G69*H69,6)</f>
        <v>0</v>
      </c>
      <c r="L69" s="40">
        <v>0</v>
      </c>
      <c r="M69" s="34">
        <f>ROUND(ROUND(L69,2)*ROUND(G69,3),2)</f>
        <v>0</v>
      </c>
      <c r="N69" s="38" t="s">
        <v>67</v>
      </c>
      <c r="O69">
        <f>(M69*21)/100</f>
        <v>0</v>
      </c>
      <c r="P69" t="s">
        <v>27</v>
      </c>
    </row>
    <row r="70" spans="1:16" x14ac:dyDescent="0.2">
      <c r="A70" s="37" t="s">
        <v>56</v>
      </c>
      <c r="E70" s="41" t="s">
        <v>409</v>
      </c>
    </row>
    <row r="71" spans="1:16" x14ac:dyDescent="0.2">
      <c r="A71" s="37" t="s">
        <v>58</v>
      </c>
      <c r="E71" s="42" t="s">
        <v>52</v>
      </c>
    </row>
    <row r="72" spans="1:16" ht="114.75" x14ac:dyDescent="0.2">
      <c r="A72" t="s">
        <v>59</v>
      </c>
      <c r="E72" s="41" t="s">
        <v>410</v>
      </c>
    </row>
    <row r="73" spans="1:16" ht="25.5" x14ac:dyDescent="0.2">
      <c r="A73" t="s">
        <v>49</v>
      </c>
      <c r="B73" s="36" t="s">
        <v>125</v>
      </c>
      <c r="C73" s="36" t="s">
        <v>411</v>
      </c>
      <c r="D73" s="37" t="s">
        <v>52</v>
      </c>
      <c r="E73" s="13" t="s">
        <v>412</v>
      </c>
      <c r="F73" s="38" t="s">
        <v>95</v>
      </c>
      <c r="G73" s="39">
        <v>24.8</v>
      </c>
      <c r="H73" s="38">
        <v>0</v>
      </c>
      <c r="I73" s="38">
        <f>ROUND(G73*H73,6)</f>
        <v>0</v>
      </c>
      <c r="L73" s="40">
        <v>0</v>
      </c>
      <c r="M73" s="34">
        <f>ROUND(ROUND(L73,2)*ROUND(G73,3),2)</f>
        <v>0</v>
      </c>
      <c r="N73" s="38" t="s">
        <v>67</v>
      </c>
      <c r="O73">
        <f>(M73*21)/100</f>
        <v>0</v>
      </c>
      <c r="P73" t="s">
        <v>27</v>
      </c>
    </row>
    <row r="74" spans="1:16" x14ac:dyDescent="0.2">
      <c r="A74" s="37" t="s">
        <v>56</v>
      </c>
      <c r="E74" s="41" t="s">
        <v>52</v>
      </c>
    </row>
    <row r="75" spans="1:16" x14ac:dyDescent="0.2">
      <c r="A75" s="37" t="s">
        <v>58</v>
      </c>
      <c r="E75" s="42" t="s">
        <v>52</v>
      </c>
    </row>
    <row r="76" spans="1:16" ht="255" x14ac:dyDescent="0.2">
      <c r="A76" t="s">
        <v>59</v>
      </c>
      <c r="E76" s="41" t="s">
        <v>413</v>
      </c>
    </row>
    <row r="77" spans="1:16" x14ac:dyDescent="0.2">
      <c r="A77" t="s">
        <v>49</v>
      </c>
      <c r="B77" s="36" t="s">
        <v>129</v>
      </c>
      <c r="C77" s="36" t="s">
        <v>414</v>
      </c>
      <c r="D77" s="37" t="s">
        <v>52</v>
      </c>
      <c r="E77" s="13" t="s">
        <v>415</v>
      </c>
      <c r="F77" s="38" t="s">
        <v>86</v>
      </c>
      <c r="G77" s="39">
        <v>4</v>
      </c>
      <c r="H77" s="38">
        <v>0</v>
      </c>
      <c r="I77" s="38">
        <f>ROUND(G77*H77,6)</f>
        <v>0</v>
      </c>
      <c r="L77" s="40">
        <v>0</v>
      </c>
      <c r="M77" s="34">
        <f>ROUND(ROUND(L77,2)*ROUND(G77,3),2)</f>
        <v>0</v>
      </c>
      <c r="N77" s="38" t="s">
        <v>67</v>
      </c>
      <c r="O77">
        <f>(M77*21)/100</f>
        <v>0</v>
      </c>
      <c r="P77" t="s">
        <v>27</v>
      </c>
    </row>
    <row r="78" spans="1:16" x14ac:dyDescent="0.2">
      <c r="A78" s="37" t="s">
        <v>56</v>
      </c>
      <c r="E78" s="41" t="s">
        <v>416</v>
      </c>
    </row>
    <row r="79" spans="1:16" x14ac:dyDescent="0.2">
      <c r="A79" s="37" t="s">
        <v>58</v>
      </c>
      <c r="E79" s="42" t="s">
        <v>52</v>
      </c>
    </row>
    <row r="80" spans="1:16" ht="178.5" x14ac:dyDescent="0.2">
      <c r="A80" t="s">
        <v>59</v>
      </c>
      <c r="E80" s="41" t="s">
        <v>417</v>
      </c>
    </row>
    <row r="81" spans="1:16" x14ac:dyDescent="0.2">
      <c r="A81" t="s">
        <v>49</v>
      </c>
      <c r="B81" s="36" t="s">
        <v>418</v>
      </c>
      <c r="C81" s="36" t="s">
        <v>419</v>
      </c>
      <c r="D81" s="37" t="s">
        <v>52</v>
      </c>
      <c r="E81" s="13" t="s">
        <v>420</v>
      </c>
      <c r="F81" s="38" t="s">
        <v>95</v>
      </c>
      <c r="G81" s="39">
        <v>24.8</v>
      </c>
      <c r="H81" s="38">
        <v>0</v>
      </c>
      <c r="I81" s="38">
        <f>ROUND(G81*H81,6)</f>
        <v>0</v>
      </c>
      <c r="L81" s="40">
        <v>0</v>
      </c>
      <c r="M81" s="34">
        <f>ROUND(ROUND(L81,2)*ROUND(G81,3),2)</f>
        <v>0</v>
      </c>
      <c r="N81" s="38" t="s">
        <v>67</v>
      </c>
      <c r="O81">
        <f>(M81*21)/100</f>
        <v>0</v>
      </c>
      <c r="P81" t="s">
        <v>27</v>
      </c>
    </row>
    <row r="82" spans="1:16" x14ac:dyDescent="0.2">
      <c r="A82" s="37" t="s">
        <v>56</v>
      </c>
      <c r="E82" s="41" t="s">
        <v>421</v>
      </c>
    </row>
    <row r="83" spans="1:16" x14ac:dyDescent="0.2">
      <c r="A83" s="37" t="s">
        <v>58</v>
      </c>
      <c r="E83" s="42" t="s">
        <v>52</v>
      </c>
    </row>
    <row r="84" spans="1:16" ht="165.75" x14ac:dyDescent="0.2">
      <c r="A84" t="s">
        <v>59</v>
      </c>
      <c r="E84" s="41" t="s">
        <v>422</v>
      </c>
    </row>
    <row r="85" spans="1:16" x14ac:dyDescent="0.2">
      <c r="A85" t="s">
        <v>49</v>
      </c>
      <c r="B85" s="36" t="s">
        <v>132</v>
      </c>
      <c r="C85" s="36" t="s">
        <v>423</v>
      </c>
      <c r="D85" s="37" t="s">
        <v>52</v>
      </c>
      <c r="E85" s="13" t="s">
        <v>424</v>
      </c>
      <c r="F85" s="38" t="s">
        <v>86</v>
      </c>
      <c r="G85" s="39">
        <v>42</v>
      </c>
      <c r="H85" s="38">
        <v>0</v>
      </c>
      <c r="I85" s="38">
        <f>ROUND(G85*H85,6)</f>
        <v>0</v>
      </c>
      <c r="L85" s="40">
        <v>0</v>
      </c>
      <c r="M85" s="34">
        <f>ROUND(ROUND(L85,2)*ROUND(G85,3),2)</f>
        <v>0</v>
      </c>
      <c r="N85" s="38" t="s">
        <v>67</v>
      </c>
      <c r="O85">
        <f>(M85*21)/100</f>
        <v>0</v>
      </c>
      <c r="P85" t="s">
        <v>27</v>
      </c>
    </row>
    <row r="86" spans="1:16" x14ac:dyDescent="0.2">
      <c r="A86" s="37" t="s">
        <v>56</v>
      </c>
      <c r="E86" s="41" t="s">
        <v>425</v>
      </c>
    </row>
    <row r="87" spans="1:16" x14ac:dyDescent="0.2">
      <c r="A87" s="37" t="s">
        <v>58</v>
      </c>
      <c r="E87" s="42" t="s">
        <v>52</v>
      </c>
    </row>
    <row r="88" spans="1:16" ht="153" x14ac:dyDescent="0.2">
      <c r="A88" t="s">
        <v>59</v>
      </c>
      <c r="E88" s="41" t="s">
        <v>426</v>
      </c>
    </row>
    <row r="89" spans="1:16" x14ac:dyDescent="0.2">
      <c r="A89" t="s">
        <v>46</v>
      </c>
      <c r="C89" s="33" t="s">
        <v>92</v>
      </c>
      <c r="E89" s="35" t="s">
        <v>427</v>
      </c>
      <c r="J89" s="34">
        <f>0</f>
        <v>0</v>
      </c>
      <c r="K89" s="34">
        <f>0</f>
        <v>0</v>
      </c>
      <c r="L89" s="34">
        <f>0+L90+L94+L98+L102+L106+L110</f>
        <v>0</v>
      </c>
      <c r="M89" s="34">
        <f>0+M90+M94+M98+M102+M106+M110</f>
        <v>0</v>
      </c>
    </row>
    <row r="90" spans="1:16" x14ac:dyDescent="0.2">
      <c r="A90" t="s">
        <v>49</v>
      </c>
      <c r="B90" s="36" t="s">
        <v>136</v>
      </c>
      <c r="C90" s="36" t="s">
        <v>428</v>
      </c>
      <c r="D90" s="37" t="s">
        <v>52</v>
      </c>
      <c r="E90" s="13" t="s">
        <v>429</v>
      </c>
      <c r="F90" s="38" t="s">
        <v>71</v>
      </c>
      <c r="G90" s="39">
        <v>0.28799999999999998</v>
      </c>
      <c r="H90" s="38">
        <v>0</v>
      </c>
      <c r="I90" s="38">
        <f>ROUND(G90*H90,6)</f>
        <v>0</v>
      </c>
      <c r="L90" s="40">
        <v>0</v>
      </c>
      <c r="M90" s="34">
        <f>ROUND(ROUND(L90,2)*ROUND(G90,3),2)</f>
        <v>0</v>
      </c>
      <c r="N90" s="38" t="s">
        <v>67</v>
      </c>
      <c r="O90">
        <f>(M90*21)/100</f>
        <v>0</v>
      </c>
      <c r="P90" t="s">
        <v>27</v>
      </c>
    </row>
    <row r="91" spans="1:16" x14ac:dyDescent="0.2">
      <c r="A91" s="37" t="s">
        <v>56</v>
      </c>
      <c r="E91" s="41" t="s">
        <v>430</v>
      </c>
    </row>
    <row r="92" spans="1:16" x14ac:dyDescent="0.2">
      <c r="A92" s="37" t="s">
        <v>58</v>
      </c>
      <c r="E92" s="42" t="s">
        <v>52</v>
      </c>
    </row>
    <row r="93" spans="1:16" ht="369.75" x14ac:dyDescent="0.2">
      <c r="A93" t="s">
        <v>59</v>
      </c>
      <c r="E93" s="41" t="s">
        <v>431</v>
      </c>
    </row>
    <row r="94" spans="1:16" x14ac:dyDescent="0.2">
      <c r="A94" t="s">
        <v>49</v>
      </c>
      <c r="B94" s="36" t="s">
        <v>432</v>
      </c>
      <c r="C94" s="36" t="s">
        <v>433</v>
      </c>
      <c r="D94" s="37" t="s">
        <v>52</v>
      </c>
      <c r="E94" s="13" t="s">
        <v>434</v>
      </c>
      <c r="F94" s="38" t="s">
        <v>71</v>
      </c>
      <c r="G94" s="39">
        <v>0.23400000000000001</v>
      </c>
      <c r="H94" s="38">
        <v>0</v>
      </c>
      <c r="I94" s="38">
        <f>ROUND(G94*H94,6)</f>
        <v>0</v>
      </c>
      <c r="L94" s="40">
        <v>0</v>
      </c>
      <c r="M94" s="34">
        <f>ROUND(ROUND(L94,2)*ROUND(G94,3),2)</f>
        <v>0</v>
      </c>
      <c r="N94" s="38" t="s">
        <v>67</v>
      </c>
      <c r="O94">
        <f>(M94*21)/100</f>
        <v>0</v>
      </c>
      <c r="P94" t="s">
        <v>27</v>
      </c>
    </row>
    <row r="95" spans="1:16" x14ac:dyDescent="0.2">
      <c r="A95" s="37" t="s">
        <v>56</v>
      </c>
      <c r="E95" s="41" t="s">
        <v>430</v>
      </c>
    </row>
    <row r="96" spans="1:16" x14ac:dyDescent="0.2">
      <c r="A96" s="37" t="s">
        <v>58</v>
      </c>
      <c r="E96" s="42" t="s">
        <v>52</v>
      </c>
    </row>
    <row r="97" spans="1:16" ht="369.75" x14ac:dyDescent="0.2">
      <c r="A97" t="s">
        <v>59</v>
      </c>
      <c r="E97" s="41" t="s">
        <v>431</v>
      </c>
    </row>
    <row r="98" spans="1:16" x14ac:dyDescent="0.2">
      <c r="A98" t="s">
        <v>49</v>
      </c>
      <c r="B98" s="36" t="s">
        <v>140</v>
      </c>
      <c r="C98" s="36" t="s">
        <v>435</v>
      </c>
      <c r="D98" s="37" t="s">
        <v>52</v>
      </c>
      <c r="E98" s="13" t="s">
        <v>436</v>
      </c>
      <c r="F98" s="38" t="s">
        <v>71</v>
      </c>
      <c r="G98" s="39">
        <v>0.60399999999999998</v>
      </c>
      <c r="H98" s="38">
        <v>0</v>
      </c>
      <c r="I98" s="38">
        <f>ROUND(G98*H98,6)</f>
        <v>0</v>
      </c>
      <c r="L98" s="40">
        <v>0</v>
      </c>
      <c r="M98" s="34">
        <f>ROUND(ROUND(L98,2)*ROUND(G98,3),2)</f>
        <v>0</v>
      </c>
      <c r="N98" s="38" t="s">
        <v>67</v>
      </c>
      <c r="O98">
        <f>(M98*21)/100</f>
        <v>0</v>
      </c>
      <c r="P98" t="s">
        <v>27</v>
      </c>
    </row>
    <row r="99" spans="1:16" x14ac:dyDescent="0.2">
      <c r="A99" s="37" t="s">
        <v>56</v>
      </c>
      <c r="E99" s="41" t="s">
        <v>437</v>
      </c>
    </row>
    <row r="100" spans="1:16" x14ac:dyDescent="0.2">
      <c r="A100" s="37" t="s">
        <v>58</v>
      </c>
      <c r="E100" s="42" t="s">
        <v>52</v>
      </c>
    </row>
    <row r="101" spans="1:16" ht="51" x14ac:dyDescent="0.2">
      <c r="A101" t="s">
        <v>59</v>
      </c>
      <c r="E101" s="41" t="s">
        <v>438</v>
      </c>
    </row>
    <row r="102" spans="1:16" x14ac:dyDescent="0.2">
      <c r="A102" t="s">
        <v>49</v>
      </c>
      <c r="B102" s="36" t="s">
        <v>144</v>
      </c>
      <c r="C102" s="36" t="s">
        <v>439</v>
      </c>
      <c r="D102" s="37" t="s">
        <v>52</v>
      </c>
      <c r="E102" s="13" t="s">
        <v>440</v>
      </c>
      <c r="F102" s="38" t="s">
        <v>95</v>
      </c>
      <c r="G102" s="39">
        <v>1.5720000000000001</v>
      </c>
      <c r="H102" s="38">
        <v>0</v>
      </c>
      <c r="I102" s="38">
        <f>ROUND(G102*H102,6)</f>
        <v>0</v>
      </c>
      <c r="L102" s="40">
        <v>0</v>
      </c>
      <c r="M102" s="34">
        <f>ROUND(ROUND(L102,2)*ROUND(G102,3),2)</f>
        <v>0</v>
      </c>
      <c r="N102" s="38" t="s">
        <v>67</v>
      </c>
      <c r="O102">
        <f>(M102*21)/100</f>
        <v>0</v>
      </c>
      <c r="P102" t="s">
        <v>27</v>
      </c>
    </row>
    <row r="103" spans="1:16" x14ac:dyDescent="0.2">
      <c r="A103" s="37" t="s">
        <v>56</v>
      </c>
      <c r="E103" s="41" t="s">
        <v>441</v>
      </c>
    </row>
    <row r="104" spans="1:16" x14ac:dyDescent="0.2">
      <c r="A104" s="37" t="s">
        <v>58</v>
      </c>
      <c r="E104" s="42" t="s">
        <v>52</v>
      </c>
    </row>
    <row r="105" spans="1:16" ht="255" x14ac:dyDescent="0.2">
      <c r="A105" t="s">
        <v>59</v>
      </c>
      <c r="E105" s="41" t="s">
        <v>442</v>
      </c>
    </row>
    <row r="106" spans="1:16" x14ac:dyDescent="0.2">
      <c r="A106" t="s">
        <v>49</v>
      </c>
      <c r="B106" s="36" t="s">
        <v>147</v>
      </c>
      <c r="C106" s="36" t="s">
        <v>443</v>
      </c>
      <c r="D106" s="37" t="s">
        <v>52</v>
      </c>
      <c r="E106" s="13" t="s">
        <v>444</v>
      </c>
      <c r="F106" s="38" t="s">
        <v>95</v>
      </c>
      <c r="G106" s="39">
        <v>4.1879999999999997</v>
      </c>
      <c r="H106" s="38">
        <v>0</v>
      </c>
      <c r="I106" s="38">
        <f>ROUND(G106*H106,6)</f>
        <v>0</v>
      </c>
      <c r="L106" s="40">
        <v>0</v>
      </c>
      <c r="M106" s="34">
        <f>ROUND(ROUND(L106,2)*ROUND(G106,3),2)</f>
        <v>0</v>
      </c>
      <c r="N106" s="38" t="s">
        <v>67</v>
      </c>
      <c r="O106">
        <f>(M106*21)/100</f>
        <v>0</v>
      </c>
      <c r="P106" t="s">
        <v>27</v>
      </c>
    </row>
    <row r="107" spans="1:16" x14ac:dyDescent="0.2">
      <c r="A107" s="37" t="s">
        <v>56</v>
      </c>
      <c r="E107" s="41" t="s">
        <v>441</v>
      </c>
    </row>
    <row r="108" spans="1:16" x14ac:dyDescent="0.2">
      <c r="A108" s="37" t="s">
        <v>58</v>
      </c>
      <c r="E108" s="42" t="s">
        <v>52</v>
      </c>
    </row>
    <row r="109" spans="1:16" ht="255" x14ac:dyDescent="0.2">
      <c r="A109" t="s">
        <v>59</v>
      </c>
      <c r="E109" s="41" t="s">
        <v>442</v>
      </c>
    </row>
    <row r="110" spans="1:16" x14ac:dyDescent="0.2">
      <c r="A110" t="s">
        <v>49</v>
      </c>
      <c r="B110" s="36" t="s">
        <v>153</v>
      </c>
      <c r="C110" s="36" t="s">
        <v>445</v>
      </c>
      <c r="D110" s="37" t="s">
        <v>52</v>
      </c>
      <c r="E110" s="13" t="s">
        <v>446</v>
      </c>
      <c r="F110" s="38" t="s">
        <v>86</v>
      </c>
      <c r="G110" s="39">
        <v>2</v>
      </c>
      <c r="H110" s="38">
        <v>0</v>
      </c>
      <c r="I110" s="38">
        <f>ROUND(G110*H110,6)</f>
        <v>0</v>
      </c>
      <c r="L110" s="40">
        <v>0</v>
      </c>
      <c r="M110" s="34">
        <f>ROUND(ROUND(L110,2)*ROUND(G110,3),2)</f>
        <v>0</v>
      </c>
      <c r="N110" s="38" t="s">
        <v>67</v>
      </c>
      <c r="O110">
        <f>(M110*21)/100</f>
        <v>0</v>
      </c>
      <c r="P110" t="s">
        <v>27</v>
      </c>
    </row>
    <row r="111" spans="1:16" x14ac:dyDescent="0.2">
      <c r="A111" s="37" t="s">
        <v>56</v>
      </c>
      <c r="E111" s="41" t="s">
        <v>447</v>
      </c>
    </row>
    <row r="112" spans="1:16" x14ac:dyDescent="0.2">
      <c r="A112" s="37" t="s">
        <v>58</v>
      </c>
      <c r="E112" s="42" t="s">
        <v>52</v>
      </c>
    </row>
    <row r="113" spans="1:16" ht="89.25" x14ac:dyDescent="0.2">
      <c r="A113" t="s">
        <v>59</v>
      </c>
      <c r="E113" s="41" t="s">
        <v>448</v>
      </c>
    </row>
    <row r="114" spans="1:16" x14ac:dyDescent="0.2">
      <c r="A114" t="s">
        <v>46</v>
      </c>
      <c r="C114" s="33" t="s">
        <v>61</v>
      </c>
      <c r="E114" s="35" t="s">
        <v>62</v>
      </c>
      <c r="J114" s="34">
        <f>0</f>
        <v>0</v>
      </c>
      <c r="K114" s="34">
        <f>0</f>
        <v>0</v>
      </c>
      <c r="L114" s="34">
        <f>0+L115+L119+L123+L127+L131+L135</f>
        <v>0</v>
      </c>
      <c r="M114" s="34">
        <f>0+M115+M119+M123+M127+M131+M135</f>
        <v>0</v>
      </c>
    </row>
    <row r="115" spans="1:16" x14ac:dyDescent="0.2">
      <c r="A115" t="s">
        <v>49</v>
      </c>
      <c r="B115" s="36" t="s">
        <v>157</v>
      </c>
      <c r="C115" s="36" t="s">
        <v>449</v>
      </c>
      <c r="D115" s="37" t="s">
        <v>52</v>
      </c>
      <c r="E115" s="13" t="s">
        <v>450</v>
      </c>
      <c r="F115" s="38" t="s">
        <v>95</v>
      </c>
      <c r="G115" s="39">
        <v>19.5</v>
      </c>
      <c r="H115" s="38">
        <v>0</v>
      </c>
      <c r="I115" s="38">
        <f>ROUND(G115*H115,6)</f>
        <v>0</v>
      </c>
      <c r="L115" s="40">
        <v>0</v>
      </c>
      <c r="M115" s="34">
        <f>ROUND(ROUND(L115,2)*ROUND(G115,3),2)</f>
        <v>0</v>
      </c>
      <c r="N115" s="38" t="s">
        <v>67</v>
      </c>
      <c r="O115">
        <f>(M115*21)/100</f>
        <v>0</v>
      </c>
      <c r="P115" t="s">
        <v>27</v>
      </c>
    </row>
    <row r="116" spans="1:16" x14ac:dyDescent="0.2">
      <c r="A116" s="37" t="s">
        <v>56</v>
      </c>
      <c r="E116" s="41" t="s">
        <v>451</v>
      </c>
    </row>
    <row r="117" spans="1:16" x14ac:dyDescent="0.2">
      <c r="A117" s="37" t="s">
        <v>58</v>
      </c>
      <c r="E117" s="42" t="s">
        <v>52</v>
      </c>
    </row>
    <row r="118" spans="1:16" ht="140.25" x14ac:dyDescent="0.2">
      <c r="A118" t="s">
        <v>59</v>
      </c>
      <c r="E118" s="41" t="s">
        <v>452</v>
      </c>
    </row>
    <row r="119" spans="1:16" x14ac:dyDescent="0.2">
      <c r="A119" t="s">
        <v>49</v>
      </c>
      <c r="B119" s="36" t="s">
        <v>161</v>
      </c>
      <c r="C119" s="36" t="s">
        <v>453</v>
      </c>
      <c r="D119" s="37" t="s">
        <v>52</v>
      </c>
      <c r="E119" s="13" t="s">
        <v>454</v>
      </c>
      <c r="F119" s="38" t="s">
        <v>71</v>
      </c>
      <c r="G119" s="39">
        <v>74.322999999999993</v>
      </c>
      <c r="H119" s="38">
        <v>0</v>
      </c>
      <c r="I119" s="38">
        <f>ROUND(G119*H119,6)</f>
        <v>0</v>
      </c>
      <c r="L119" s="40">
        <v>0</v>
      </c>
      <c r="M119" s="34">
        <f>ROUND(ROUND(L119,2)*ROUND(G119,3),2)</f>
        <v>0</v>
      </c>
      <c r="N119" s="38" t="s">
        <v>67</v>
      </c>
      <c r="O119">
        <f>(M119*21)/100</f>
        <v>0</v>
      </c>
      <c r="P119" t="s">
        <v>27</v>
      </c>
    </row>
    <row r="120" spans="1:16" x14ac:dyDescent="0.2">
      <c r="A120" s="37" t="s">
        <v>56</v>
      </c>
      <c r="E120" s="41" t="s">
        <v>455</v>
      </c>
    </row>
    <row r="121" spans="1:16" x14ac:dyDescent="0.2">
      <c r="A121" s="37" t="s">
        <v>58</v>
      </c>
      <c r="E121" s="42" t="s">
        <v>52</v>
      </c>
    </row>
    <row r="122" spans="1:16" ht="140.25" x14ac:dyDescent="0.2">
      <c r="A122" t="s">
        <v>59</v>
      </c>
      <c r="E122" s="41" t="s">
        <v>456</v>
      </c>
    </row>
    <row r="123" spans="1:16" ht="25.5" x14ac:dyDescent="0.2">
      <c r="A123" t="s">
        <v>49</v>
      </c>
      <c r="B123" s="36" t="s">
        <v>165</v>
      </c>
      <c r="C123" s="36" t="s">
        <v>457</v>
      </c>
      <c r="D123" s="37" t="s">
        <v>52</v>
      </c>
      <c r="E123" s="13" t="s">
        <v>458</v>
      </c>
      <c r="F123" s="38" t="s">
        <v>459</v>
      </c>
      <c r="G123" s="39">
        <v>712.20799999999997</v>
      </c>
      <c r="H123" s="38">
        <v>0</v>
      </c>
      <c r="I123" s="38">
        <f>ROUND(G123*H123,6)</f>
        <v>0</v>
      </c>
      <c r="L123" s="40">
        <v>0</v>
      </c>
      <c r="M123" s="34">
        <f>ROUND(ROUND(L123,2)*ROUND(G123,3),2)</f>
        <v>0</v>
      </c>
      <c r="N123" s="38" t="s">
        <v>67</v>
      </c>
      <c r="O123">
        <f>(M123*21)/100</f>
        <v>0</v>
      </c>
      <c r="P123" t="s">
        <v>27</v>
      </c>
    </row>
    <row r="124" spans="1:16" x14ac:dyDescent="0.2">
      <c r="A124" s="37" t="s">
        <v>56</v>
      </c>
      <c r="E124" s="41" t="s">
        <v>455</v>
      </c>
    </row>
    <row r="125" spans="1:16" x14ac:dyDescent="0.2">
      <c r="A125" s="37" t="s">
        <v>58</v>
      </c>
      <c r="E125" s="42" t="s">
        <v>460</v>
      </c>
    </row>
    <row r="126" spans="1:16" ht="127.5" x14ac:dyDescent="0.2">
      <c r="A126" t="s">
        <v>59</v>
      </c>
      <c r="E126" s="41" t="s">
        <v>461</v>
      </c>
    </row>
    <row r="127" spans="1:16" x14ac:dyDescent="0.2">
      <c r="A127" t="s">
        <v>49</v>
      </c>
      <c r="B127" s="36" t="s">
        <v>169</v>
      </c>
      <c r="C127" s="36" t="s">
        <v>462</v>
      </c>
      <c r="D127" s="37" t="s">
        <v>52</v>
      </c>
      <c r="E127" s="13" t="s">
        <v>463</v>
      </c>
      <c r="F127" s="38" t="s">
        <v>86</v>
      </c>
      <c r="G127" s="39">
        <v>4</v>
      </c>
      <c r="H127" s="38">
        <v>0</v>
      </c>
      <c r="I127" s="38">
        <f>ROUND(G127*H127,6)</f>
        <v>0</v>
      </c>
      <c r="L127" s="40">
        <v>0</v>
      </c>
      <c r="M127" s="34">
        <f>ROUND(ROUND(L127,2)*ROUND(G127,3),2)</f>
        <v>0</v>
      </c>
      <c r="N127" s="38" t="s">
        <v>55</v>
      </c>
      <c r="O127">
        <f>(M127*21)/100</f>
        <v>0</v>
      </c>
      <c r="P127" t="s">
        <v>27</v>
      </c>
    </row>
    <row r="128" spans="1:16" x14ac:dyDescent="0.2">
      <c r="A128" s="37" t="s">
        <v>56</v>
      </c>
      <c r="E128" s="41" t="s">
        <v>464</v>
      </c>
    </row>
    <row r="129" spans="1:16" x14ac:dyDescent="0.2">
      <c r="A129" s="37" t="s">
        <v>58</v>
      </c>
      <c r="E129" s="42" t="s">
        <v>52</v>
      </c>
    </row>
    <row r="130" spans="1:16" ht="127.5" x14ac:dyDescent="0.2">
      <c r="A130" t="s">
        <v>59</v>
      </c>
      <c r="E130" s="41" t="s">
        <v>465</v>
      </c>
    </row>
    <row r="131" spans="1:16" x14ac:dyDescent="0.2">
      <c r="A131" t="s">
        <v>49</v>
      </c>
      <c r="B131" s="36" t="s">
        <v>173</v>
      </c>
      <c r="C131" s="36" t="s">
        <v>466</v>
      </c>
      <c r="D131" s="37" t="s">
        <v>52</v>
      </c>
      <c r="E131" s="13" t="s">
        <v>467</v>
      </c>
      <c r="F131" s="38" t="s">
        <v>66</v>
      </c>
      <c r="G131" s="39">
        <v>48</v>
      </c>
      <c r="H131" s="38">
        <v>0</v>
      </c>
      <c r="I131" s="38">
        <f>ROUND(G131*H131,6)</f>
        <v>0</v>
      </c>
      <c r="L131" s="40">
        <v>0</v>
      </c>
      <c r="M131" s="34">
        <f>ROUND(ROUND(L131,2)*ROUND(G131,3),2)</f>
        <v>0</v>
      </c>
      <c r="N131" s="38" t="s">
        <v>55</v>
      </c>
      <c r="O131">
        <f>(M131*21)/100</f>
        <v>0</v>
      </c>
      <c r="P131" t="s">
        <v>27</v>
      </c>
    </row>
    <row r="132" spans="1:16" x14ac:dyDescent="0.2">
      <c r="A132" s="37" t="s">
        <v>56</v>
      </c>
      <c r="E132" s="41" t="s">
        <v>468</v>
      </c>
    </row>
    <row r="133" spans="1:16" x14ac:dyDescent="0.2">
      <c r="A133" s="37" t="s">
        <v>58</v>
      </c>
      <c r="E133" s="42" t="s">
        <v>469</v>
      </c>
    </row>
    <row r="134" spans="1:16" ht="63.75" x14ac:dyDescent="0.2">
      <c r="A134" t="s">
        <v>59</v>
      </c>
      <c r="E134" s="41" t="s">
        <v>470</v>
      </c>
    </row>
    <row r="135" spans="1:16" ht="25.5" x14ac:dyDescent="0.2">
      <c r="A135" t="s">
        <v>49</v>
      </c>
      <c r="B135" s="36" t="s">
        <v>177</v>
      </c>
      <c r="C135" s="36" t="s">
        <v>471</v>
      </c>
      <c r="D135" s="37" t="s">
        <v>52</v>
      </c>
      <c r="E135" s="13" t="s">
        <v>472</v>
      </c>
      <c r="F135" s="38" t="s">
        <v>95</v>
      </c>
      <c r="G135" s="39">
        <v>24.8</v>
      </c>
      <c r="H135" s="38">
        <v>0</v>
      </c>
      <c r="I135" s="38">
        <f>ROUND(G135*H135,6)</f>
        <v>0</v>
      </c>
      <c r="L135" s="40">
        <v>0</v>
      </c>
      <c r="M135" s="34">
        <f>ROUND(ROUND(L135,2)*ROUND(G135,3),2)</f>
        <v>0</v>
      </c>
      <c r="N135" s="38" t="s">
        <v>67</v>
      </c>
      <c r="O135">
        <f>(M135*21)/100</f>
        <v>0</v>
      </c>
      <c r="P135" t="s">
        <v>27</v>
      </c>
    </row>
    <row r="136" spans="1:16" x14ac:dyDescent="0.2">
      <c r="A136" s="37" t="s">
        <v>56</v>
      </c>
      <c r="E136" s="41" t="s">
        <v>473</v>
      </c>
    </row>
    <row r="137" spans="1:16" x14ac:dyDescent="0.2">
      <c r="A137" s="37" t="s">
        <v>58</v>
      </c>
      <c r="E137" s="42" t="s">
        <v>52</v>
      </c>
    </row>
    <row r="138" spans="1:16" ht="204" x14ac:dyDescent="0.2">
      <c r="A138" t="s">
        <v>59</v>
      </c>
      <c r="E138" s="41" t="s">
        <v>474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10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475</v>
      </c>
      <c r="M3" s="43">
        <f>Rekapitulace!C14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475</v>
      </c>
      <c r="D4" s="9"/>
      <c r="E4" s="3" t="s">
        <v>476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COUNTIFS(L8:L105,"=0",A8:A105,"P")+COUNTIFS(L8:L105,"",A8:A105,"P")+SUM(Q8:Q105)</f>
        <v>24</v>
      </c>
    </row>
    <row r="8" spans="1:20" x14ac:dyDescent="0.2">
      <c r="A8" t="s">
        <v>44</v>
      </c>
      <c r="C8" s="30" t="s">
        <v>479</v>
      </c>
      <c r="E8" s="32" t="s">
        <v>478</v>
      </c>
      <c r="J8" s="31">
        <f>0+J9+J26+J43+J92</f>
        <v>0</v>
      </c>
      <c r="K8" s="31">
        <f>0+K9+K26+K43+K92</f>
        <v>0</v>
      </c>
      <c r="L8" s="31">
        <f>0+L9+L26+L43+L92</f>
        <v>0</v>
      </c>
      <c r="M8" s="31">
        <f>0+M9+M26+M43+M92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ht="25.5" x14ac:dyDescent="0.2">
      <c r="A10" t="s">
        <v>49</v>
      </c>
      <c r="B10" s="36" t="s">
        <v>63</v>
      </c>
      <c r="C10" s="36" t="s">
        <v>338</v>
      </c>
      <c r="D10" s="37" t="s">
        <v>52</v>
      </c>
      <c r="E10" s="13" t="s">
        <v>339</v>
      </c>
      <c r="F10" s="38" t="s">
        <v>340</v>
      </c>
      <c r="G10" s="39">
        <v>62.13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67</v>
      </c>
      <c r="O10">
        <f>(M10*21)/100</f>
        <v>0</v>
      </c>
      <c r="P10" t="s">
        <v>27</v>
      </c>
    </row>
    <row r="11" spans="1:20" x14ac:dyDescent="0.2">
      <c r="A11" s="37" t="s">
        <v>56</v>
      </c>
      <c r="E11" s="41" t="s">
        <v>480</v>
      </c>
    </row>
    <row r="12" spans="1:20" x14ac:dyDescent="0.2">
      <c r="A12" s="37" t="s">
        <v>58</v>
      </c>
      <c r="E12" s="42" t="s">
        <v>481</v>
      </c>
    </row>
    <row r="13" spans="1:20" ht="140.25" x14ac:dyDescent="0.2">
      <c r="A13" t="s">
        <v>59</v>
      </c>
      <c r="E13" s="41" t="s">
        <v>343</v>
      </c>
    </row>
    <row r="14" spans="1:20" ht="25.5" x14ac:dyDescent="0.2">
      <c r="A14" t="s">
        <v>49</v>
      </c>
      <c r="B14" s="36" t="s">
        <v>27</v>
      </c>
      <c r="C14" s="36" t="s">
        <v>482</v>
      </c>
      <c r="D14" s="37" t="s">
        <v>52</v>
      </c>
      <c r="E14" s="13" t="s">
        <v>483</v>
      </c>
      <c r="F14" s="38" t="s">
        <v>340</v>
      </c>
      <c r="G14" s="39">
        <v>37.15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67</v>
      </c>
      <c r="O14">
        <f>(M14*21)/100</f>
        <v>0</v>
      </c>
      <c r="P14" t="s">
        <v>27</v>
      </c>
    </row>
    <row r="15" spans="1:20" x14ac:dyDescent="0.2">
      <c r="A15" s="37" t="s">
        <v>56</v>
      </c>
      <c r="E15" s="41" t="s">
        <v>484</v>
      </c>
    </row>
    <row r="16" spans="1:20" x14ac:dyDescent="0.2">
      <c r="A16" s="37" t="s">
        <v>58</v>
      </c>
      <c r="E16" s="42" t="s">
        <v>485</v>
      </c>
    </row>
    <row r="17" spans="1:16" ht="140.25" x14ac:dyDescent="0.2">
      <c r="A17" t="s">
        <v>59</v>
      </c>
      <c r="E17" s="41" t="s">
        <v>343</v>
      </c>
    </row>
    <row r="18" spans="1:16" ht="25.5" x14ac:dyDescent="0.2">
      <c r="A18" t="s">
        <v>49</v>
      </c>
      <c r="B18" s="36" t="s">
        <v>26</v>
      </c>
      <c r="C18" s="36" t="s">
        <v>486</v>
      </c>
      <c r="D18" s="37" t="s">
        <v>52</v>
      </c>
      <c r="E18" s="13" t="s">
        <v>487</v>
      </c>
      <c r="F18" s="38" t="s">
        <v>340</v>
      </c>
      <c r="G18" s="39">
        <v>103.84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67</v>
      </c>
      <c r="O18">
        <f>(M18*21)/100</f>
        <v>0</v>
      </c>
      <c r="P18" t="s">
        <v>27</v>
      </c>
    </row>
    <row r="19" spans="1:16" x14ac:dyDescent="0.2">
      <c r="A19" s="37" t="s">
        <v>56</v>
      </c>
      <c r="E19" s="41" t="s">
        <v>488</v>
      </c>
    </row>
    <row r="20" spans="1:16" x14ac:dyDescent="0.2">
      <c r="A20" s="37" t="s">
        <v>58</v>
      </c>
      <c r="E20" s="42" t="s">
        <v>489</v>
      </c>
    </row>
    <row r="21" spans="1:16" ht="140.25" x14ac:dyDescent="0.2">
      <c r="A21" t="s">
        <v>59</v>
      </c>
      <c r="E21" s="41" t="s">
        <v>343</v>
      </c>
    </row>
    <row r="22" spans="1:16" ht="25.5" x14ac:dyDescent="0.2">
      <c r="A22" t="s">
        <v>49</v>
      </c>
      <c r="B22" s="36" t="s">
        <v>76</v>
      </c>
      <c r="C22" s="36" t="s">
        <v>490</v>
      </c>
      <c r="D22" s="37" t="s">
        <v>52</v>
      </c>
      <c r="E22" s="13" t="s">
        <v>491</v>
      </c>
      <c r="F22" s="38" t="s">
        <v>340</v>
      </c>
      <c r="G22" s="39">
        <v>37.15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67</v>
      </c>
      <c r="O22">
        <f>(M22*21)/100</f>
        <v>0</v>
      </c>
      <c r="P22" t="s">
        <v>27</v>
      </c>
    </row>
    <row r="23" spans="1:16" x14ac:dyDescent="0.2">
      <c r="A23" s="37" t="s">
        <v>56</v>
      </c>
      <c r="E23" s="41" t="s">
        <v>492</v>
      </c>
    </row>
    <row r="24" spans="1:16" x14ac:dyDescent="0.2">
      <c r="A24" s="37" t="s">
        <v>58</v>
      </c>
      <c r="E24" s="42" t="s">
        <v>485</v>
      </c>
    </row>
    <row r="25" spans="1:16" ht="140.25" x14ac:dyDescent="0.2">
      <c r="A25" t="s">
        <v>59</v>
      </c>
      <c r="E25" s="41" t="s">
        <v>343</v>
      </c>
    </row>
    <row r="26" spans="1:16" x14ac:dyDescent="0.2">
      <c r="A26" t="s">
        <v>46</v>
      </c>
      <c r="C26" s="33" t="s">
        <v>63</v>
      </c>
      <c r="E26" s="35" t="s">
        <v>352</v>
      </c>
      <c r="J26" s="34">
        <f>0</f>
        <v>0</v>
      </c>
      <c r="K26" s="34">
        <f>0</f>
        <v>0</v>
      </c>
      <c r="L26" s="34">
        <f>0+L27+L31+L35+L39</f>
        <v>0</v>
      </c>
      <c r="M26" s="34">
        <f>0+M27+M31+M35+M39</f>
        <v>0</v>
      </c>
    </row>
    <row r="27" spans="1:16" ht="25.5" x14ac:dyDescent="0.2">
      <c r="A27" t="s">
        <v>49</v>
      </c>
      <c r="B27" s="36" t="s">
        <v>80</v>
      </c>
      <c r="C27" s="36" t="s">
        <v>493</v>
      </c>
      <c r="D27" s="37" t="s">
        <v>52</v>
      </c>
      <c r="E27" s="13" t="s">
        <v>494</v>
      </c>
      <c r="F27" s="38" t="s">
        <v>71</v>
      </c>
      <c r="G27" s="39">
        <v>168.85300000000001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67</v>
      </c>
      <c r="O27">
        <f>(M27*21)/100</f>
        <v>0</v>
      </c>
      <c r="P27" t="s">
        <v>27</v>
      </c>
    </row>
    <row r="28" spans="1:16" x14ac:dyDescent="0.2">
      <c r="A28" s="37" t="s">
        <v>56</v>
      </c>
      <c r="E28" s="41" t="s">
        <v>495</v>
      </c>
    </row>
    <row r="29" spans="1:16" x14ac:dyDescent="0.2">
      <c r="A29" s="37" t="s">
        <v>58</v>
      </c>
      <c r="E29" s="42" t="s">
        <v>52</v>
      </c>
    </row>
    <row r="30" spans="1:16" ht="63.75" x14ac:dyDescent="0.2">
      <c r="A30" t="s">
        <v>59</v>
      </c>
      <c r="E30" s="41" t="s">
        <v>496</v>
      </c>
    </row>
    <row r="31" spans="1:16" x14ac:dyDescent="0.2">
      <c r="A31" t="s">
        <v>49</v>
      </c>
      <c r="B31" s="36" t="s">
        <v>83</v>
      </c>
      <c r="C31" s="36" t="s">
        <v>353</v>
      </c>
      <c r="D31" s="37" t="s">
        <v>52</v>
      </c>
      <c r="E31" s="13" t="s">
        <v>354</v>
      </c>
      <c r="F31" s="38" t="s">
        <v>71</v>
      </c>
      <c r="G31" s="39">
        <v>29.584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67</v>
      </c>
      <c r="O31">
        <f>(M31*21)/100</f>
        <v>0</v>
      </c>
      <c r="P31" t="s">
        <v>27</v>
      </c>
    </row>
    <row r="32" spans="1:16" x14ac:dyDescent="0.2">
      <c r="A32" s="37" t="s">
        <v>56</v>
      </c>
      <c r="E32" s="41" t="s">
        <v>497</v>
      </c>
    </row>
    <row r="33" spans="1:16" x14ac:dyDescent="0.2">
      <c r="A33" s="37" t="s">
        <v>58</v>
      </c>
      <c r="E33" s="42" t="s">
        <v>52</v>
      </c>
    </row>
    <row r="34" spans="1:16" ht="369.75" x14ac:dyDescent="0.2">
      <c r="A34" t="s">
        <v>59</v>
      </c>
      <c r="E34" s="41" t="s">
        <v>357</v>
      </c>
    </row>
    <row r="35" spans="1:16" x14ac:dyDescent="0.2">
      <c r="A35" t="s">
        <v>49</v>
      </c>
      <c r="B35" s="36" t="s">
        <v>88</v>
      </c>
      <c r="C35" s="36" t="s">
        <v>358</v>
      </c>
      <c r="D35" s="37" t="s">
        <v>52</v>
      </c>
      <c r="E35" s="13" t="s">
        <v>359</v>
      </c>
      <c r="F35" s="38" t="s">
        <v>66</v>
      </c>
      <c r="G35" s="39">
        <v>315.40699999999998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67</v>
      </c>
      <c r="O35">
        <f>(M35*21)/100</f>
        <v>0</v>
      </c>
      <c r="P35" t="s">
        <v>27</v>
      </c>
    </row>
    <row r="36" spans="1:16" x14ac:dyDescent="0.2">
      <c r="A36" s="37" t="s">
        <v>56</v>
      </c>
      <c r="E36" s="41" t="s">
        <v>498</v>
      </c>
    </row>
    <row r="37" spans="1:16" x14ac:dyDescent="0.2">
      <c r="A37" s="37" t="s">
        <v>58</v>
      </c>
      <c r="E37" s="42" t="s">
        <v>52</v>
      </c>
    </row>
    <row r="38" spans="1:16" ht="25.5" x14ac:dyDescent="0.2">
      <c r="A38" t="s">
        <v>59</v>
      </c>
      <c r="E38" s="41" t="s">
        <v>362</v>
      </c>
    </row>
    <row r="39" spans="1:16" x14ac:dyDescent="0.2">
      <c r="A39" t="s">
        <v>49</v>
      </c>
      <c r="B39" s="36" t="s">
        <v>92</v>
      </c>
      <c r="C39" s="36" t="s">
        <v>73</v>
      </c>
      <c r="D39" s="37" t="s">
        <v>52</v>
      </c>
      <c r="E39" s="13" t="s">
        <v>74</v>
      </c>
      <c r="F39" s="38" t="s">
        <v>71</v>
      </c>
      <c r="G39" s="39">
        <v>1.1819999999999999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67</v>
      </c>
      <c r="O39">
        <f>(M39*21)/100</f>
        <v>0</v>
      </c>
      <c r="P39" t="s">
        <v>27</v>
      </c>
    </row>
    <row r="40" spans="1:16" x14ac:dyDescent="0.2">
      <c r="A40" s="37" t="s">
        <v>56</v>
      </c>
      <c r="E40" s="41" t="s">
        <v>499</v>
      </c>
    </row>
    <row r="41" spans="1:16" x14ac:dyDescent="0.2">
      <c r="A41" s="37" t="s">
        <v>58</v>
      </c>
      <c r="E41" s="42" t="s">
        <v>52</v>
      </c>
    </row>
    <row r="42" spans="1:16" ht="229.5" x14ac:dyDescent="0.2">
      <c r="A42" t="s">
        <v>59</v>
      </c>
      <c r="E42" s="41" t="s">
        <v>500</v>
      </c>
    </row>
    <row r="43" spans="1:16" x14ac:dyDescent="0.2">
      <c r="A43" t="s">
        <v>46</v>
      </c>
      <c r="C43" s="33" t="s">
        <v>80</v>
      </c>
      <c r="E43" s="35" t="s">
        <v>374</v>
      </c>
      <c r="J43" s="34">
        <f>0</f>
        <v>0</v>
      </c>
      <c r="K43" s="34">
        <f>0</f>
        <v>0</v>
      </c>
      <c r="L43" s="34">
        <f>0+L44+L48+L52+L56+L60+L64+L68+L72+L76+L80+L84+L88</f>
        <v>0</v>
      </c>
      <c r="M43" s="34">
        <f>0+M44+M48+M52+M56+M60+M64+M68+M72+M76+M80+M84+M88</f>
        <v>0</v>
      </c>
    </row>
    <row r="44" spans="1:16" x14ac:dyDescent="0.2">
      <c r="A44" t="s">
        <v>49</v>
      </c>
      <c r="B44" s="36" t="s">
        <v>61</v>
      </c>
      <c r="C44" s="36" t="s">
        <v>501</v>
      </c>
      <c r="D44" s="37" t="s">
        <v>52</v>
      </c>
      <c r="E44" s="13" t="s">
        <v>502</v>
      </c>
      <c r="F44" s="38" t="s">
        <v>95</v>
      </c>
      <c r="G44" s="39">
        <v>17.628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67</v>
      </c>
      <c r="O44">
        <f>(M44*21)/100</f>
        <v>0</v>
      </c>
      <c r="P44" t="s">
        <v>27</v>
      </c>
    </row>
    <row r="45" spans="1:16" x14ac:dyDescent="0.2">
      <c r="A45" s="37" t="s">
        <v>56</v>
      </c>
      <c r="E45" s="41" t="s">
        <v>503</v>
      </c>
    </row>
    <row r="46" spans="1:16" x14ac:dyDescent="0.2">
      <c r="A46" s="37" t="s">
        <v>58</v>
      </c>
      <c r="E46" s="42" t="s">
        <v>52</v>
      </c>
    </row>
    <row r="47" spans="1:16" ht="165.75" x14ac:dyDescent="0.2">
      <c r="A47" t="s">
        <v>59</v>
      </c>
      <c r="E47" s="41" t="s">
        <v>373</v>
      </c>
    </row>
    <row r="48" spans="1:16" x14ac:dyDescent="0.2">
      <c r="A48" t="s">
        <v>49</v>
      </c>
      <c r="B48" s="36" t="s">
        <v>100</v>
      </c>
      <c r="C48" s="36" t="s">
        <v>504</v>
      </c>
      <c r="D48" s="37" t="s">
        <v>52</v>
      </c>
      <c r="E48" s="13" t="s">
        <v>505</v>
      </c>
      <c r="F48" s="38" t="s">
        <v>71</v>
      </c>
      <c r="G48" s="39">
        <v>3.2559999999999998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67</v>
      </c>
      <c r="O48">
        <f>(M48*21)/100</f>
        <v>0</v>
      </c>
      <c r="P48" t="s">
        <v>27</v>
      </c>
    </row>
    <row r="49" spans="1:16" x14ac:dyDescent="0.2">
      <c r="A49" s="37" t="s">
        <v>56</v>
      </c>
      <c r="E49" s="41" t="s">
        <v>506</v>
      </c>
    </row>
    <row r="50" spans="1:16" x14ac:dyDescent="0.2">
      <c r="A50" s="37" t="s">
        <v>58</v>
      </c>
      <c r="E50" s="42" t="s">
        <v>52</v>
      </c>
    </row>
    <row r="51" spans="1:16" ht="127.5" x14ac:dyDescent="0.2">
      <c r="A51" t="s">
        <v>59</v>
      </c>
      <c r="E51" s="41" t="s">
        <v>507</v>
      </c>
    </row>
    <row r="52" spans="1:16" x14ac:dyDescent="0.2">
      <c r="A52" t="s">
        <v>49</v>
      </c>
      <c r="B52" s="36" t="s">
        <v>104</v>
      </c>
      <c r="C52" s="36" t="s">
        <v>508</v>
      </c>
      <c r="D52" s="37" t="s">
        <v>52</v>
      </c>
      <c r="E52" s="13" t="s">
        <v>509</v>
      </c>
      <c r="F52" s="38" t="s">
        <v>71</v>
      </c>
      <c r="G52" s="39">
        <v>47.427999999999997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67</v>
      </c>
      <c r="O52">
        <f>(M52*21)/100</f>
        <v>0</v>
      </c>
      <c r="P52" t="s">
        <v>27</v>
      </c>
    </row>
    <row r="53" spans="1:16" x14ac:dyDescent="0.2">
      <c r="A53" s="37" t="s">
        <v>56</v>
      </c>
      <c r="E53" s="41" t="s">
        <v>510</v>
      </c>
    </row>
    <row r="54" spans="1:16" x14ac:dyDescent="0.2">
      <c r="A54" s="37" t="s">
        <v>58</v>
      </c>
      <c r="E54" s="42" t="s">
        <v>511</v>
      </c>
    </row>
    <row r="55" spans="1:16" ht="51" x14ac:dyDescent="0.2">
      <c r="A55" t="s">
        <v>59</v>
      </c>
      <c r="E55" s="41" t="s">
        <v>438</v>
      </c>
    </row>
    <row r="56" spans="1:16" x14ac:dyDescent="0.2">
      <c r="A56" t="s">
        <v>49</v>
      </c>
      <c r="B56" s="36" t="s">
        <v>108</v>
      </c>
      <c r="C56" s="36" t="s">
        <v>512</v>
      </c>
      <c r="D56" s="37" t="s">
        <v>52</v>
      </c>
      <c r="E56" s="13" t="s">
        <v>513</v>
      </c>
      <c r="F56" s="38" t="s">
        <v>71</v>
      </c>
      <c r="G56" s="39">
        <v>15.295999999999999</v>
      </c>
      <c r="H56" s="38">
        <v>0</v>
      </c>
      <c r="I56" s="38">
        <f>ROUND(G56*H56,6)</f>
        <v>0</v>
      </c>
      <c r="L56" s="40">
        <v>0</v>
      </c>
      <c r="M56" s="34">
        <f>ROUND(ROUND(L56,2)*ROUND(G56,3),2)</f>
        <v>0</v>
      </c>
      <c r="N56" s="38" t="s">
        <v>67</v>
      </c>
      <c r="O56">
        <f>(M56*21)/100</f>
        <v>0</v>
      </c>
      <c r="P56" t="s">
        <v>27</v>
      </c>
    </row>
    <row r="57" spans="1:16" x14ac:dyDescent="0.2">
      <c r="A57" s="37" t="s">
        <v>56</v>
      </c>
      <c r="E57" s="41" t="s">
        <v>514</v>
      </c>
    </row>
    <row r="58" spans="1:16" x14ac:dyDescent="0.2">
      <c r="A58" s="37" t="s">
        <v>58</v>
      </c>
      <c r="E58" s="42" t="s">
        <v>515</v>
      </c>
    </row>
    <row r="59" spans="1:16" ht="51" x14ac:dyDescent="0.2">
      <c r="A59" t="s">
        <v>59</v>
      </c>
      <c r="E59" s="41" t="s">
        <v>438</v>
      </c>
    </row>
    <row r="60" spans="1:16" x14ac:dyDescent="0.2">
      <c r="A60" t="s">
        <v>49</v>
      </c>
      <c r="B60" s="36" t="s">
        <v>113</v>
      </c>
      <c r="C60" s="36" t="s">
        <v>516</v>
      </c>
      <c r="D60" s="37" t="s">
        <v>52</v>
      </c>
      <c r="E60" s="13" t="s">
        <v>517</v>
      </c>
      <c r="F60" s="38" t="s">
        <v>66</v>
      </c>
      <c r="G60" s="39">
        <v>278.988</v>
      </c>
      <c r="H60" s="38">
        <v>0</v>
      </c>
      <c r="I60" s="38">
        <f>ROUND(G60*H60,6)</f>
        <v>0</v>
      </c>
      <c r="L60" s="40">
        <v>0</v>
      </c>
      <c r="M60" s="34">
        <f>ROUND(ROUND(L60,2)*ROUND(G60,3),2)</f>
        <v>0</v>
      </c>
      <c r="N60" s="38" t="s">
        <v>67</v>
      </c>
      <c r="O60">
        <f>(M60*21)/100</f>
        <v>0</v>
      </c>
      <c r="P60" t="s">
        <v>27</v>
      </c>
    </row>
    <row r="61" spans="1:16" x14ac:dyDescent="0.2">
      <c r="A61" s="37" t="s">
        <v>56</v>
      </c>
      <c r="E61" s="41" t="s">
        <v>518</v>
      </c>
    </row>
    <row r="62" spans="1:16" x14ac:dyDescent="0.2">
      <c r="A62" s="37" t="s">
        <v>58</v>
      </c>
      <c r="E62" s="42" t="s">
        <v>52</v>
      </c>
    </row>
    <row r="63" spans="1:16" ht="51" x14ac:dyDescent="0.2">
      <c r="A63" t="s">
        <v>59</v>
      </c>
      <c r="E63" s="41" t="s">
        <v>438</v>
      </c>
    </row>
    <row r="64" spans="1:16" x14ac:dyDescent="0.2">
      <c r="A64" t="s">
        <v>49</v>
      </c>
      <c r="B64" s="36" t="s">
        <v>117</v>
      </c>
      <c r="C64" s="36" t="s">
        <v>519</v>
      </c>
      <c r="D64" s="37" t="s">
        <v>52</v>
      </c>
      <c r="E64" s="13" t="s">
        <v>520</v>
      </c>
      <c r="F64" s="38" t="s">
        <v>66</v>
      </c>
      <c r="G64" s="39">
        <v>36.418999999999997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67</v>
      </c>
      <c r="O64">
        <f>(M64*21)/100</f>
        <v>0</v>
      </c>
      <c r="P64" t="s">
        <v>27</v>
      </c>
    </row>
    <row r="65" spans="1:16" x14ac:dyDescent="0.2">
      <c r="A65" s="37" t="s">
        <v>56</v>
      </c>
      <c r="E65" s="41" t="s">
        <v>521</v>
      </c>
    </row>
    <row r="66" spans="1:16" x14ac:dyDescent="0.2">
      <c r="A66" s="37" t="s">
        <v>58</v>
      </c>
      <c r="E66" s="42" t="s">
        <v>52</v>
      </c>
    </row>
    <row r="67" spans="1:16" ht="102" x14ac:dyDescent="0.2">
      <c r="A67" t="s">
        <v>59</v>
      </c>
      <c r="E67" s="41" t="s">
        <v>522</v>
      </c>
    </row>
    <row r="68" spans="1:16" x14ac:dyDescent="0.2">
      <c r="A68" t="s">
        <v>49</v>
      </c>
      <c r="B68" s="36" t="s">
        <v>121</v>
      </c>
      <c r="C68" s="36" t="s">
        <v>523</v>
      </c>
      <c r="D68" s="37" t="s">
        <v>52</v>
      </c>
      <c r="E68" s="13" t="s">
        <v>524</v>
      </c>
      <c r="F68" s="38" t="s">
        <v>66</v>
      </c>
      <c r="G68" s="39">
        <v>278.988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67</v>
      </c>
      <c r="O68">
        <f>(M68*21)/100</f>
        <v>0</v>
      </c>
      <c r="P68" t="s">
        <v>27</v>
      </c>
    </row>
    <row r="69" spans="1:16" ht="25.5" x14ac:dyDescent="0.2">
      <c r="A69" s="37" t="s">
        <v>56</v>
      </c>
      <c r="E69" s="41" t="s">
        <v>525</v>
      </c>
    </row>
    <row r="70" spans="1:16" x14ac:dyDescent="0.2">
      <c r="A70" s="37" t="s">
        <v>58</v>
      </c>
      <c r="E70" s="42" t="s">
        <v>52</v>
      </c>
    </row>
    <row r="71" spans="1:16" ht="51" x14ac:dyDescent="0.2">
      <c r="A71" t="s">
        <v>59</v>
      </c>
      <c r="E71" s="41" t="s">
        <v>526</v>
      </c>
    </row>
    <row r="72" spans="1:16" x14ac:dyDescent="0.2">
      <c r="A72" t="s">
        <v>49</v>
      </c>
      <c r="B72" s="36" t="s">
        <v>125</v>
      </c>
      <c r="C72" s="36" t="s">
        <v>527</v>
      </c>
      <c r="D72" s="37" t="s">
        <v>52</v>
      </c>
      <c r="E72" s="13" t="s">
        <v>528</v>
      </c>
      <c r="F72" s="38" t="s">
        <v>66</v>
      </c>
      <c r="G72" s="39">
        <v>557.976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67</v>
      </c>
      <c r="O72">
        <f>(M72*21)/100</f>
        <v>0</v>
      </c>
      <c r="P72" t="s">
        <v>27</v>
      </c>
    </row>
    <row r="73" spans="1:16" x14ac:dyDescent="0.2">
      <c r="A73" s="37" t="s">
        <v>56</v>
      </c>
      <c r="E73" s="41" t="s">
        <v>529</v>
      </c>
    </row>
    <row r="74" spans="1:16" x14ac:dyDescent="0.2">
      <c r="A74" s="37" t="s">
        <v>58</v>
      </c>
      <c r="E74" s="42" t="s">
        <v>530</v>
      </c>
    </row>
    <row r="75" spans="1:16" ht="51" x14ac:dyDescent="0.2">
      <c r="A75" t="s">
        <v>59</v>
      </c>
      <c r="E75" s="41" t="s">
        <v>526</v>
      </c>
    </row>
    <row r="76" spans="1:16" x14ac:dyDescent="0.2">
      <c r="A76" t="s">
        <v>49</v>
      </c>
      <c r="B76" s="36" t="s">
        <v>129</v>
      </c>
      <c r="C76" s="36" t="s">
        <v>531</v>
      </c>
      <c r="D76" s="37" t="s">
        <v>52</v>
      </c>
      <c r="E76" s="13" t="s">
        <v>532</v>
      </c>
      <c r="F76" s="38" t="s">
        <v>66</v>
      </c>
      <c r="G76" s="39">
        <v>278.988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67</v>
      </c>
      <c r="O76">
        <f>(M76*21)/100</f>
        <v>0</v>
      </c>
      <c r="P76" t="s">
        <v>27</v>
      </c>
    </row>
    <row r="77" spans="1:16" x14ac:dyDescent="0.2">
      <c r="A77" s="37" t="s">
        <v>56</v>
      </c>
      <c r="E77" s="41" t="s">
        <v>533</v>
      </c>
    </row>
    <row r="78" spans="1:16" x14ac:dyDescent="0.2">
      <c r="A78" s="37" t="s">
        <v>58</v>
      </c>
      <c r="E78" s="42" t="s">
        <v>52</v>
      </c>
    </row>
    <row r="79" spans="1:16" ht="140.25" x14ac:dyDescent="0.2">
      <c r="A79" t="s">
        <v>59</v>
      </c>
      <c r="E79" s="41" t="s">
        <v>534</v>
      </c>
    </row>
    <row r="80" spans="1:16" x14ac:dyDescent="0.2">
      <c r="A80" t="s">
        <v>49</v>
      </c>
      <c r="B80" s="36" t="s">
        <v>418</v>
      </c>
      <c r="C80" s="36" t="s">
        <v>535</v>
      </c>
      <c r="D80" s="37" t="s">
        <v>52</v>
      </c>
      <c r="E80" s="13" t="s">
        <v>536</v>
      </c>
      <c r="F80" s="38" t="s">
        <v>66</v>
      </c>
      <c r="G80" s="39">
        <v>278.988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67</v>
      </c>
      <c r="O80">
        <f>(M80*21)/100</f>
        <v>0</v>
      </c>
      <c r="P80" t="s">
        <v>27</v>
      </c>
    </row>
    <row r="81" spans="1:16" x14ac:dyDescent="0.2">
      <c r="A81" s="37" t="s">
        <v>56</v>
      </c>
      <c r="E81" s="41" t="s">
        <v>537</v>
      </c>
    </row>
    <row r="82" spans="1:16" x14ac:dyDescent="0.2">
      <c r="A82" s="37" t="s">
        <v>58</v>
      </c>
      <c r="E82" s="42" t="s">
        <v>52</v>
      </c>
    </row>
    <row r="83" spans="1:16" ht="140.25" x14ac:dyDescent="0.2">
      <c r="A83" t="s">
        <v>59</v>
      </c>
      <c r="E83" s="41" t="s">
        <v>534</v>
      </c>
    </row>
    <row r="84" spans="1:16" x14ac:dyDescent="0.2">
      <c r="A84" t="s">
        <v>49</v>
      </c>
      <c r="B84" s="36" t="s">
        <v>132</v>
      </c>
      <c r="C84" s="36" t="s">
        <v>538</v>
      </c>
      <c r="D84" s="37" t="s">
        <v>52</v>
      </c>
      <c r="E84" s="13" t="s">
        <v>539</v>
      </c>
      <c r="F84" s="38" t="s">
        <v>66</v>
      </c>
      <c r="G84" s="39">
        <v>278.988</v>
      </c>
      <c r="H84" s="38">
        <v>0</v>
      </c>
      <c r="I84" s="38">
        <f>ROUND(G84*H84,6)</f>
        <v>0</v>
      </c>
      <c r="L84" s="40">
        <v>0</v>
      </c>
      <c r="M84" s="34">
        <f>ROUND(ROUND(L84,2)*ROUND(G84,3),2)</f>
        <v>0</v>
      </c>
      <c r="N84" s="38" t="s">
        <v>67</v>
      </c>
      <c r="O84">
        <f>(M84*21)/100</f>
        <v>0</v>
      </c>
      <c r="P84" t="s">
        <v>27</v>
      </c>
    </row>
    <row r="85" spans="1:16" x14ac:dyDescent="0.2">
      <c r="A85" s="37" t="s">
        <v>56</v>
      </c>
      <c r="E85" s="41" t="s">
        <v>540</v>
      </c>
    </row>
    <row r="86" spans="1:16" x14ac:dyDescent="0.2">
      <c r="A86" s="37" t="s">
        <v>58</v>
      </c>
      <c r="E86" s="42" t="s">
        <v>52</v>
      </c>
    </row>
    <row r="87" spans="1:16" ht="140.25" x14ac:dyDescent="0.2">
      <c r="A87" t="s">
        <v>59</v>
      </c>
      <c r="E87" s="41" t="s">
        <v>534</v>
      </c>
    </row>
    <row r="88" spans="1:16" x14ac:dyDescent="0.2">
      <c r="A88" t="s">
        <v>49</v>
      </c>
      <c r="B88" s="36" t="s">
        <v>136</v>
      </c>
      <c r="C88" s="36" t="s">
        <v>541</v>
      </c>
      <c r="D88" s="37" t="s">
        <v>52</v>
      </c>
      <c r="E88" s="13" t="s">
        <v>542</v>
      </c>
      <c r="F88" s="38" t="s">
        <v>95</v>
      </c>
      <c r="G88" s="39">
        <v>26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67</v>
      </c>
      <c r="O88">
        <f>(M88*21)/100</f>
        <v>0</v>
      </c>
      <c r="P88" t="s">
        <v>27</v>
      </c>
    </row>
    <row r="89" spans="1:16" x14ac:dyDescent="0.2">
      <c r="A89" s="37" t="s">
        <v>56</v>
      </c>
      <c r="E89" s="41" t="s">
        <v>543</v>
      </c>
    </row>
    <row r="90" spans="1:16" x14ac:dyDescent="0.2">
      <c r="A90" s="37" t="s">
        <v>58</v>
      </c>
      <c r="E90" s="42" t="s">
        <v>52</v>
      </c>
    </row>
    <row r="91" spans="1:16" ht="38.25" x14ac:dyDescent="0.2">
      <c r="A91" t="s">
        <v>59</v>
      </c>
      <c r="E91" s="41" t="s">
        <v>544</v>
      </c>
    </row>
    <row r="92" spans="1:16" x14ac:dyDescent="0.2">
      <c r="A92" t="s">
        <v>46</v>
      </c>
      <c r="C92" s="33" t="s">
        <v>61</v>
      </c>
      <c r="E92" s="35" t="s">
        <v>62</v>
      </c>
      <c r="J92" s="34">
        <f>0</f>
        <v>0</v>
      </c>
      <c r="K92" s="34">
        <f>0</f>
        <v>0</v>
      </c>
      <c r="L92" s="34">
        <f>0+L93+L97+L101+L105</f>
        <v>0</v>
      </c>
      <c r="M92" s="34">
        <f>0+M93+M97+M101+M105</f>
        <v>0</v>
      </c>
    </row>
    <row r="93" spans="1:16" ht="25.5" x14ac:dyDescent="0.2">
      <c r="A93" t="s">
        <v>49</v>
      </c>
      <c r="B93" s="36" t="s">
        <v>432</v>
      </c>
      <c r="C93" s="36" t="s">
        <v>545</v>
      </c>
      <c r="D93" s="37" t="s">
        <v>52</v>
      </c>
      <c r="E93" s="13" t="s">
        <v>546</v>
      </c>
      <c r="F93" s="38" t="s">
        <v>66</v>
      </c>
      <c r="G93" s="39">
        <v>12.329000000000001</v>
      </c>
      <c r="H93" s="38">
        <v>0</v>
      </c>
      <c r="I93" s="38">
        <f>ROUND(G93*H93,6)</f>
        <v>0</v>
      </c>
      <c r="L93" s="40">
        <v>0</v>
      </c>
      <c r="M93" s="34">
        <f>ROUND(ROUND(L93,2)*ROUND(G93,3),2)</f>
        <v>0</v>
      </c>
      <c r="N93" s="38" t="s">
        <v>67</v>
      </c>
      <c r="O93">
        <f>(M93*21)/100</f>
        <v>0</v>
      </c>
      <c r="P93" t="s">
        <v>27</v>
      </c>
    </row>
    <row r="94" spans="1:16" x14ac:dyDescent="0.2">
      <c r="A94" s="37" t="s">
        <v>56</v>
      </c>
      <c r="E94" s="41" t="s">
        <v>547</v>
      </c>
    </row>
    <row r="95" spans="1:16" x14ac:dyDescent="0.2">
      <c r="A95" s="37" t="s">
        <v>58</v>
      </c>
      <c r="E95" s="42" t="s">
        <v>52</v>
      </c>
    </row>
    <row r="96" spans="1:16" ht="38.25" x14ac:dyDescent="0.2">
      <c r="A96" t="s">
        <v>59</v>
      </c>
      <c r="E96" s="41" t="s">
        <v>548</v>
      </c>
    </row>
    <row r="97" spans="1:16" x14ac:dyDescent="0.2">
      <c r="A97" t="s">
        <v>49</v>
      </c>
      <c r="B97" s="36" t="s">
        <v>140</v>
      </c>
      <c r="C97" s="36" t="s">
        <v>549</v>
      </c>
      <c r="D97" s="37" t="s">
        <v>52</v>
      </c>
      <c r="E97" s="13" t="s">
        <v>550</v>
      </c>
      <c r="F97" s="38" t="s">
        <v>66</v>
      </c>
      <c r="G97" s="39">
        <v>32.840000000000003</v>
      </c>
      <c r="H97" s="38">
        <v>0</v>
      </c>
      <c r="I97" s="38">
        <f>ROUND(G97*H97,6)</f>
        <v>0</v>
      </c>
      <c r="L97" s="40">
        <v>0</v>
      </c>
      <c r="M97" s="34">
        <f>ROUND(ROUND(L97,2)*ROUND(G97,3),2)</f>
        <v>0</v>
      </c>
      <c r="N97" s="38" t="s">
        <v>67</v>
      </c>
      <c r="O97">
        <f>(M97*21)/100</f>
        <v>0</v>
      </c>
      <c r="P97" t="s">
        <v>27</v>
      </c>
    </row>
    <row r="98" spans="1:16" x14ac:dyDescent="0.2">
      <c r="A98" s="37" t="s">
        <v>56</v>
      </c>
      <c r="E98" s="41" t="s">
        <v>551</v>
      </c>
    </row>
    <row r="99" spans="1:16" x14ac:dyDescent="0.2">
      <c r="A99" s="37" t="s">
        <v>58</v>
      </c>
      <c r="E99" s="42" t="s">
        <v>52</v>
      </c>
    </row>
    <row r="100" spans="1:16" ht="267.75" x14ac:dyDescent="0.2">
      <c r="A100" t="s">
        <v>59</v>
      </c>
      <c r="E100" s="41" t="s">
        <v>552</v>
      </c>
    </row>
    <row r="101" spans="1:16" x14ac:dyDescent="0.2">
      <c r="A101" t="s">
        <v>49</v>
      </c>
      <c r="B101" s="36" t="s">
        <v>144</v>
      </c>
      <c r="C101" s="36" t="s">
        <v>553</v>
      </c>
      <c r="D101" s="37" t="s">
        <v>52</v>
      </c>
      <c r="E101" s="13" t="s">
        <v>554</v>
      </c>
      <c r="F101" s="38" t="s">
        <v>95</v>
      </c>
      <c r="G101" s="39">
        <v>7</v>
      </c>
      <c r="H101" s="38">
        <v>0</v>
      </c>
      <c r="I101" s="38">
        <f>ROUND(G101*H101,6)</f>
        <v>0</v>
      </c>
      <c r="L101" s="40">
        <v>0</v>
      </c>
      <c r="M101" s="34">
        <f>ROUND(ROUND(L101,2)*ROUND(G101,3),2)</f>
        <v>0</v>
      </c>
      <c r="N101" s="38" t="s">
        <v>67</v>
      </c>
      <c r="O101">
        <f>(M101*21)/100</f>
        <v>0</v>
      </c>
      <c r="P101" t="s">
        <v>27</v>
      </c>
    </row>
    <row r="102" spans="1:16" x14ac:dyDescent="0.2">
      <c r="A102" s="37" t="s">
        <v>56</v>
      </c>
      <c r="E102" s="41" t="s">
        <v>555</v>
      </c>
    </row>
    <row r="103" spans="1:16" x14ac:dyDescent="0.2">
      <c r="A103" s="37" t="s">
        <v>58</v>
      </c>
      <c r="E103" s="42" t="s">
        <v>52</v>
      </c>
    </row>
    <row r="104" spans="1:16" ht="76.5" x14ac:dyDescent="0.2">
      <c r="A104" t="s">
        <v>59</v>
      </c>
      <c r="E104" s="41" t="s">
        <v>556</v>
      </c>
    </row>
    <row r="105" spans="1:16" x14ac:dyDescent="0.2">
      <c r="A105" t="s">
        <v>49</v>
      </c>
      <c r="B105" s="36" t="s">
        <v>147</v>
      </c>
      <c r="C105" s="36" t="s">
        <v>557</v>
      </c>
      <c r="D105" s="37" t="s">
        <v>52</v>
      </c>
      <c r="E105" s="13" t="s">
        <v>558</v>
      </c>
      <c r="F105" s="38" t="s">
        <v>66</v>
      </c>
      <c r="G105" s="39">
        <v>24.94</v>
      </c>
      <c r="H105" s="38">
        <v>0</v>
      </c>
      <c r="I105" s="38">
        <f>ROUND(G105*H105,6)</f>
        <v>0</v>
      </c>
      <c r="L105" s="40">
        <v>0</v>
      </c>
      <c r="M105" s="34">
        <f>ROUND(ROUND(L105,2)*ROUND(G105,3),2)</f>
        <v>0</v>
      </c>
      <c r="N105" s="38" t="s">
        <v>67</v>
      </c>
      <c r="O105">
        <f>(M105*21)/100</f>
        <v>0</v>
      </c>
      <c r="P105" t="s">
        <v>27</v>
      </c>
    </row>
    <row r="106" spans="1:16" x14ac:dyDescent="0.2">
      <c r="A106" s="37" t="s">
        <v>56</v>
      </c>
      <c r="E106" s="41" t="s">
        <v>559</v>
      </c>
    </row>
    <row r="107" spans="1:16" x14ac:dyDescent="0.2">
      <c r="A107" s="37" t="s">
        <v>58</v>
      </c>
      <c r="E107" s="42" t="s">
        <v>52</v>
      </c>
    </row>
    <row r="108" spans="1:16" ht="178.5" x14ac:dyDescent="0.2">
      <c r="A108" t="s">
        <v>59</v>
      </c>
      <c r="E108" s="41" t="s">
        <v>560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8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561</v>
      </c>
      <c r="M3" s="43">
        <f>Rekapitulace!C16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561</v>
      </c>
      <c r="D4" s="9"/>
      <c r="E4" s="3" t="s">
        <v>562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COUNTIFS(L8:L84,"=0",A8:A84,"P")+COUNTIFS(L8:L84,"",A8:A84,"P")+SUM(Q8:Q84)</f>
        <v>18</v>
      </c>
    </row>
    <row r="8" spans="1:20" x14ac:dyDescent="0.2">
      <c r="A8" t="s">
        <v>44</v>
      </c>
      <c r="C8" s="30" t="s">
        <v>565</v>
      </c>
      <c r="E8" s="32" t="s">
        <v>564</v>
      </c>
      <c r="J8" s="31">
        <f>0+J9+J14+J27+J36+J53+J62+J67</f>
        <v>0</v>
      </c>
      <c r="K8" s="31">
        <f>0+K9+K14+K27+K36+K53+K62+K67</f>
        <v>0</v>
      </c>
      <c r="L8" s="31">
        <f>0+L9+L14+L27+L36+L53+L62+L67</f>
        <v>0</v>
      </c>
      <c r="M8" s="31">
        <f>0+M9+M14+M27+M36+M53+M62+M67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ht="38.25" x14ac:dyDescent="0.2">
      <c r="A10" t="s">
        <v>49</v>
      </c>
      <c r="B10" s="36" t="s">
        <v>63</v>
      </c>
      <c r="C10" s="36" t="s">
        <v>566</v>
      </c>
      <c r="D10" s="37" t="s">
        <v>52</v>
      </c>
      <c r="E10" s="13" t="s">
        <v>567</v>
      </c>
      <c r="F10" s="38" t="s">
        <v>340</v>
      </c>
      <c r="G10" s="39">
        <v>513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x14ac:dyDescent="0.2">
      <c r="A11" s="37" t="s">
        <v>56</v>
      </c>
      <c r="E11" s="41" t="s">
        <v>568</v>
      </c>
    </row>
    <row r="12" spans="1:20" x14ac:dyDescent="0.2">
      <c r="A12" s="37" t="s">
        <v>58</v>
      </c>
      <c r="E12" s="42" t="s">
        <v>569</v>
      </c>
    </row>
    <row r="13" spans="1:20" ht="165.75" x14ac:dyDescent="0.2">
      <c r="A13" t="s">
        <v>59</v>
      </c>
      <c r="E13" s="41" t="s">
        <v>570</v>
      </c>
    </row>
    <row r="14" spans="1:20" x14ac:dyDescent="0.2">
      <c r="A14" t="s">
        <v>46</v>
      </c>
      <c r="C14" s="33" t="s">
        <v>63</v>
      </c>
      <c r="E14" s="35" t="s">
        <v>352</v>
      </c>
      <c r="J14" s="34">
        <f>0</f>
        <v>0</v>
      </c>
      <c r="K14" s="34">
        <f>0</f>
        <v>0</v>
      </c>
      <c r="L14" s="34">
        <f>0+L15+L19+L23</f>
        <v>0</v>
      </c>
      <c r="M14" s="34">
        <f>0+M15+M19+M23</f>
        <v>0</v>
      </c>
    </row>
    <row r="15" spans="1:20" x14ac:dyDescent="0.2">
      <c r="A15" t="s">
        <v>49</v>
      </c>
      <c r="B15" s="36" t="s">
        <v>27</v>
      </c>
      <c r="C15" s="36" t="s">
        <v>571</v>
      </c>
      <c r="D15" s="37" t="s">
        <v>52</v>
      </c>
      <c r="E15" s="13" t="s">
        <v>572</v>
      </c>
      <c r="F15" s="38" t="s">
        <v>71</v>
      </c>
      <c r="G15" s="39">
        <v>270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67</v>
      </c>
      <c r="O15">
        <f>(M15*21)/100</f>
        <v>0</v>
      </c>
      <c r="P15" t="s">
        <v>27</v>
      </c>
    </row>
    <row r="16" spans="1:20" x14ac:dyDescent="0.2">
      <c r="A16" s="37" t="s">
        <v>56</v>
      </c>
      <c r="E16" s="41" t="s">
        <v>573</v>
      </c>
    </row>
    <row r="17" spans="1:16" x14ac:dyDescent="0.2">
      <c r="A17" s="37" t="s">
        <v>58</v>
      </c>
      <c r="E17" s="42" t="s">
        <v>574</v>
      </c>
    </row>
    <row r="18" spans="1:16" ht="318.75" x14ac:dyDescent="0.2">
      <c r="A18" t="s">
        <v>59</v>
      </c>
      <c r="E18" s="41" t="s">
        <v>575</v>
      </c>
    </row>
    <row r="19" spans="1:16" x14ac:dyDescent="0.2">
      <c r="A19" t="s">
        <v>49</v>
      </c>
      <c r="B19" s="36" t="s">
        <v>26</v>
      </c>
      <c r="C19" s="36" t="s">
        <v>576</v>
      </c>
      <c r="D19" s="37" t="s">
        <v>52</v>
      </c>
      <c r="E19" s="13" t="s">
        <v>577</v>
      </c>
      <c r="F19" s="38" t="s">
        <v>71</v>
      </c>
      <c r="G19" s="39">
        <v>270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67</v>
      </c>
      <c r="O19">
        <f>(M19*21)/100</f>
        <v>0</v>
      </c>
      <c r="P19" t="s">
        <v>27</v>
      </c>
    </row>
    <row r="20" spans="1:16" x14ac:dyDescent="0.2">
      <c r="A20" s="37" t="s">
        <v>56</v>
      </c>
      <c r="E20" s="41" t="s">
        <v>52</v>
      </c>
    </row>
    <row r="21" spans="1:16" x14ac:dyDescent="0.2">
      <c r="A21" s="37" t="s">
        <v>58</v>
      </c>
      <c r="E21" s="42" t="s">
        <v>578</v>
      </c>
    </row>
    <row r="22" spans="1:16" ht="191.25" x14ac:dyDescent="0.2">
      <c r="A22" t="s">
        <v>59</v>
      </c>
      <c r="E22" s="41" t="s">
        <v>579</v>
      </c>
    </row>
    <row r="23" spans="1:16" x14ac:dyDescent="0.2">
      <c r="A23" t="s">
        <v>49</v>
      </c>
      <c r="B23" s="36" t="s">
        <v>76</v>
      </c>
      <c r="C23" s="36" t="s">
        <v>580</v>
      </c>
      <c r="D23" s="37" t="s">
        <v>52</v>
      </c>
      <c r="E23" s="13" t="s">
        <v>581</v>
      </c>
      <c r="F23" s="38" t="s">
        <v>71</v>
      </c>
      <c r="G23" s="39">
        <v>68.900000000000006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67</v>
      </c>
      <c r="O23">
        <f>(M23*21)/100</f>
        <v>0</v>
      </c>
      <c r="P23" t="s">
        <v>27</v>
      </c>
    </row>
    <row r="24" spans="1:16" x14ac:dyDescent="0.2">
      <c r="A24" s="37" t="s">
        <v>56</v>
      </c>
      <c r="E24" s="41" t="s">
        <v>52</v>
      </c>
    </row>
    <row r="25" spans="1:16" x14ac:dyDescent="0.2">
      <c r="A25" s="37" t="s">
        <v>58</v>
      </c>
      <c r="E25" s="42" t="s">
        <v>582</v>
      </c>
    </row>
    <row r="26" spans="1:16" ht="293.25" x14ac:dyDescent="0.2">
      <c r="A26" t="s">
        <v>59</v>
      </c>
      <c r="E26" s="41" t="s">
        <v>583</v>
      </c>
    </row>
    <row r="27" spans="1:16" x14ac:dyDescent="0.2">
      <c r="A27" t="s">
        <v>46</v>
      </c>
      <c r="C27" s="33" t="s">
        <v>27</v>
      </c>
      <c r="E27" s="35" t="s">
        <v>363</v>
      </c>
      <c r="J27" s="34">
        <f>0</f>
        <v>0</v>
      </c>
      <c r="K27" s="34">
        <f>0</f>
        <v>0</v>
      </c>
      <c r="L27" s="34">
        <f>0+L28+L32</f>
        <v>0</v>
      </c>
      <c r="M27" s="34">
        <f>0+M28+M32</f>
        <v>0</v>
      </c>
    </row>
    <row r="28" spans="1:16" x14ac:dyDescent="0.2">
      <c r="A28" t="s">
        <v>49</v>
      </c>
      <c r="B28" s="36" t="s">
        <v>80</v>
      </c>
      <c r="C28" s="36" t="s">
        <v>584</v>
      </c>
      <c r="D28" s="37" t="s">
        <v>52</v>
      </c>
      <c r="E28" s="13" t="s">
        <v>585</v>
      </c>
      <c r="F28" s="38" t="s">
        <v>71</v>
      </c>
      <c r="G28" s="39">
        <v>1.0780000000000001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67</v>
      </c>
      <c r="O28">
        <f>(M28*21)/100</f>
        <v>0</v>
      </c>
      <c r="P28" t="s">
        <v>27</v>
      </c>
    </row>
    <row r="29" spans="1:16" x14ac:dyDescent="0.2">
      <c r="A29" s="37" t="s">
        <v>56</v>
      </c>
      <c r="E29" s="41" t="s">
        <v>52</v>
      </c>
    </row>
    <row r="30" spans="1:16" x14ac:dyDescent="0.2">
      <c r="A30" s="37" t="s">
        <v>58</v>
      </c>
      <c r="E30" s="42" t="s">
        <v>586</v>
      </c>
    </row>
    <row r="31" spans="1:16" ht="369.75" x14ac:dyDescent="0.2">
      <c r="A31" t="s">
        <v>59</v>
      </c>
      <c r="E31" s="41" t="s">
        <v>587</v>
      </c>
    </row>
    <row r="32" spans="1:16" x14ac:dyDescent="0.2">
      <c r="A32" t="s">
        <v>49</v>
      </c>
      <c r="B32" s="36" t="s">
        <v>83</v>
      </c>
      <c r="C32" s="36" t="s">
        <v>588</v>
      </c>
      <c r="D32" s="37" t="s">
        <v>52</v>
      </c>
      <c r="E32" s="13" t="s">
        <v>589</v>
      </c>
      <c r="F32" s="38" t="s">
        <v>340</v>
      </c>
      <c r="G32" s="39">
        <v>8.2000000000000003E-2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67</v>
      </c>
      <c r="O32">
        <f>(M32*21)/100</f>
        <v>0</v>
      </c>
      <c r="P32" t="s">
        <v>27</v>
      </c>
    </row>
    <row r="33" spans="1:16" x14ac:dyDescent="0.2">
      <c r="A33" s="37" t="s">
        <v>56</v>
      </c>
      <c r="E33" s="41" t="s">
        <v>52</v>
      </c>
    </row>
    <row r="34" spans="1:16" x14ac:dyDescent="0.2">
      <c r="A34" s="37" t="s">
        <v>58</v>
      </c>
      <c r="E34" s="42" t="s">
        <v>590</v>
      </c>
    </row>
    <row r="35" spans="1:16" ht="267.75" x14ac:dyDescent="0.2">
      <c r="A35" t="s">
        <v>59</v>
      </c>
      <c r="E35" s="41" t="s">
        <v>591</v>
      </c>
    </row>
    <row r="36" spans="1:16" x14ac:dyDescent="0.2">
      <c r="A36" t="s">
        <v>46</v>
      </c>
      <c r="C36" s="33" t="s">
        <v>76</v>
      </c>
      <c r="E36" s="35" t="s">
        <v>592</v>
      </c>
      <c r="J36" s="34">
        <f>0</f>
        <v>0</v>
      </c>
      <c r="K36" s="34">
        <f>0</f>
        <v>0</v>
      </c>
      <c r="L36" s="34">
        <f>0+L37+L41+L45+L49</f>
        <v>0</v>
      </c>
      <c r="M36" s="34">
        <f>0+M37+M41+M45+M49</f>
        <v>0</v>
      </c>
    </row>
    <row r="37" spans="1:16" x14ac:dyDescent="0.2">
      <c r="A37" t="s">
        <v>49</v>
      </c>
      <c r="B37" s="36" t="s">
        <v>88</v>
      </c>
      <c r="C37" s="36" t="s">
        <v>593</v>
      </c>
      <c r="D37" s="37" t="s">
        <v>52</v>
      </c>
      <c r="E37" s="13" t="s">
        <v>594</v>
      </c>
      <c r="F37" s="38" t="s">
        <v>71</v>
      </c>
      <c r="G37" s="39">
        <v>1.762</v>
      </c>
      <c r="H37" s="38">
        <v>0</v>
      </c>
      <c r="I37" s="38">
        <f>ROUND(G37*H37,6)</f>
        <v>0</v>
      </c>
      <c r="L37" s="40">
        <v>0</v>
      </c>
      <c r="M37" s="34">
        <f>ROUND(ROUND(L37,2)*ROUND(G37,3),2)</f>
        <v>0</v>
      </c>
      <c r="N37" s="38" t="s">
        <v>67</v>
      </c>
      <c r="O37">
        <f>(M37*21)/100</f>
        <v>0</v>
      </c>
      <c r="P37" t="s">
        <v>27</v>
      </c>
    </row>
    <row r="38" spans="1:16" x14ac:dyDescent="0.2">
      <c r="A38" s="37" t="s">
        <v>56</v>
      </c>
      <c r="E38" s="41" t="s">
        <v>52</v>
      </c>
    </row>
    <row r="39" spans="1:16" x14ac:dyDescent="0.2">
      <c r="A39" s="37" t="s">
        <v>58</v>
      </c>
      <c r="E39" s="42" t="s">
        <v>595</v>
      </c>
    </row>
    <row r="40" spans="1:16" ht="369.75" x14ac:dyDescent="0.2">
      <c r="A40" t="s">
        <v>59</v>
      </c>
      <c r="E40" s="41" t="s">
        <v>596</v>
      </c>
    </row>
    <row r="41" spans="1:16" x14ac:dyDescent="0.2">
      <c r="A41" t="s">
        <v>49</v>
      </c>
      <c r="B41" s="36" t="s">
        <v>92</v>
      </c>
      <c r="C41" s="36" t="s">
        <v>597</v>
      </c>
      <c r="D41" s="37" t="s">
        <v>52</v>
      </c>
      <c r="E41" s="13" t="s">
        <v>598</v>
      </c>
      <c r="F41" s="38" t="s">
        <v>71</v>
      </c>
      <c r="G41" s="39">
        <v>3.8</v>
      </c>
      <c r="H41" s="38">
        <v>0</v>
      </c>
      <c r="I41" s="38">
        <f>ROUND(G41*H41,6)</f>
        <v>0</v>
      </c>
      <c r="L41" s="40">
        <v>0</v>
      </c>
      <c r="M41" s="34">
        <f>ROUND(ROUND(L41,2)*ROUND(G41,3),2)</f>
        <v>0</v>
      </c>
      <c r="N41" s="38" t="s">
        <v>67</v>
      </c>
      <c r="O41">
        <f>(M41*21)/100</f>
        <v>0</v>
      </c>
      <c r="P41" t="s">
        <v>27</v>
      </c>
    </row>
    <row r="42" spans="1:16" x14ac:dyDescent="0.2">
      <c r="A42" s="37" t="s">
        <v>56</v>
      </c>
      <c r="E42" s="41" t="s">
        <v>599</v>
      </c>
    </row>
    <row r="43" spans="1:16" x14ac:dyDescent="0.2">
      <c r="A43" s="37" t="s">
        <v>58</v>
      </c>
      <c r="E43" s="42" t="s">
        <v>600</v>
      </c>
    </row>
    <row r="44" spans="1:16" ht="369.75" x14ac:dyDescent="0.2">
      <c r="A44" t="s">
        <v>59</v>
      </c>
      <c r="E44" s="41" t="s">
        <v>596</v>
      </c>
    </row>
    <row r="45" spans="1:16" x14ac:dyDescent="0.2">
      <c r="A45" t="s">
        <v>49</v>
      </c>
      <c r="B45" s="36" t="s">
        <v>61</v>
      </c>
      <c r="C45" s="36" t="s">
        <v>601</v>
      </c>
      <c r="D45" s="37" t="s">
        <v>52</v>
      </c>
      <c r="E45" s="13" t="s">
        <v>602</v>
      </c>
      <c r="F45" s="38" t="s">
        <v>71</v>
      </c>
      <c r="G45" s="39">
        <v>1.0049999999999999</v>
      </c>
      <c r="H45" s="38">
        <v>0</v>
      </c>
      <c r="I45" s="38">
        <f>ROUND(G45*H45,6)</f>
        <v>0</v>
      </c>
      <c r="L45" s="40">
        <v>0</v>
      </c>
      <c r="M45" s="34">
        <f>ROUND(ROUND(L45,2)*ROUND(G45,3),2)</f>
        <v>0</v>
      </c>
      <c r="N45" s="38" t="s">
        <v>67</v>
      </c>
      <c r="O45">
        <f>(M45*21)/100</f>
        <v>0</v>
      </c>
      <c r="P45" t="s">
        <v>27</v>
      </c>
    </row>
    <row r="46" spans="1:16" x14ac:dyDescent="0.2">
      <c r="A46" s="37" t="s">
        <v>56</v>
      </c>
      <c r="E46" s="41" t="s">
        <v>603</v>
      </c>
    </row>
    <row r="47" spans="1:16" x14ac:dyDescent="0.2">
      <c r="A47" s="37" t="s">
        <v>58</v>
      </c>
      <c r="E47" s="42" t="s">
        <v>604</v>
      </c>
    </row>
    <row r="48" spans="1:16" ht="38.25" x14ac:dyDescent="0.2">
      <c r="A48" t="s">
        <v>59</v>
      </c>
      <c r="E48" s="41" t="s">
        <v>605</v>
      </c>
    </row>
    <row r="49" spans="1:16" x14ac:dyDescent="0.2">
      <c r="A49" t="s">
        <v>49</v>
      </c>
      <c r="B49" s="36" t="s">
        <v>100</v>
      </c>
      <c r="C49" s="36" t="s">
        <v>606</v>
      </c>
      <c r="D49" s="37" t="s">
        <v>52</v>
      </c>
      <c r="E49" s="13" t="s">
        <v>607</v>
      </c>
      <c r="F49" s="38" t="s">
        <v>71</v>
      </c>
      <c r="G49" s="39">
        <v>7.6</v>
      </c>
      <c r="H49" s="38">
        <v>0</v>
      </c>
      <c r="I49" s="38">
        <f>ROUND(G49*H49,6)</f>
        <v>0</v>
      </c>
      <c r="L49" s="40">
        <v>0</v>
      </c>
      <c r="M49" s="34">
        <f>ROUND(ROUND(L49,2)*ROUND(G49,3),2)</f>
        <v>0</v>
      </c>
      <c r="N49" s="38" t="s">
        <v>67</v>
      </c>
      <c r="O49">
        <f>(M49*21)/100</f>
        <v>0</v>
      </c>
      <c r="P49" t="s">
        <v>27</v>
      </c>
    </row>
    <row r="50" spans="1:16" x14ac:dyDescent="0.2">
      <c r="A50" s="37" t="s">
        <v>56</v>
      </c>
      <c r="E50" s="41" t="s">
        <v>52</v>
      </c>
    </row>
    <row r="51" spans="1:16" x14ac:dyDescent="0.2">
      <c r="A51" s="37" t="s">
        <v>58</v>
      </c>
      <c r="E51" s="42" t="s">
        <v>608</v>
      </c>
    </row>
    <row r="52" spans="1:16" ht="102" x14ac:dyDescent="0.2">
      <c r="A52" t="s">
        <v>59</v>
      </c>
      <c r="E52" s="41" t="s">
        <v>609</v>
      </c>
    </row>
    <row r="53" spans="1:16" x14ac:dyDescent="0.2">
      <c r="A53" t="s">
        <v>46</v>
      </c>
      <c r="C53" s="33" t="s">
        <v>88</v>
      </c>
      <c r="E53" s="35" t="s">
        <v>610</v>
      </c>
      <c r="J53" s="34">
        <f>0</f>
        <v>0</v>
      </c>
      <c r="K53" s="34">
        <f>0</f>
        <v>0</v>
      </c>
      <c r="L53" s="34">
        <f>0+L54+L58</f>
        <v>0</v>
      </c>
      <c r="M53" s="34">
        <f>0+M54+M58</f>
        <v>0</v>
      </c>
    </row>
    <row r="54" spans="1:16" ht="25.5" x14ac:dyDescent="0.2">
      <c r="A54" t="s">
        <v>49</v>
      </c>
      <c r="B54" s="36" t="s">
        <v>104</v>
      </c>
      <c r="C54" s="36" t="s">
        <v>611</v>
      </c>
      <c r="D54" s="37" t="s">
        <v>52</v>
      </c>
      <c r="E54" s="13" t="s">
        <v>612</v>
      </c>
      <c r="F54" s="38" t="s">
        <v>66</v>
      </c>
      <c r="G54" s="39">
        <v>219.87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67</v>
      </c>
      <c r="O54">
        <f>(M54*21)/100</f>
        <v>0</v>
      </c>
      <c r="P54" t="s">
        <v>27</v>
      </c>
    </row>
    <row r="55" spans="1:16" x14ac:dyDescent="0.2">
      <c r="A55" s="37" t="s">
        <v>56</v>
      </c>
      <c r="E55" s="41" t="s">
        <v>613</v>
      </c>
    </row>
    <row r="56" spans="1:16" x14ac:dyDescent="0.2">
      <c r="A56" s="37" t="s">
        <v>58</v>
      </c>
      <c r="E56" s="42" t="s">
        <v>614</v>
      </c>
    </row>
    <row r="57" spans="1:16" ht="191.25" x14ac:dyDescent="0.2">
      <c r="A57" t="s">
        <v>59</v>
      </c>
      <c r="E57" s="41" t="s">
        <v>615</v>
      </c>
    </row>
    <row r="58" spans="1:16" x14ac:dyDescent="0.2">
      <c r="A58" t="s">
        <v>49</v>
      </c>
      <c r="B58" s="36" t="s">
        <v>108</v>
      </c>
      <c r="C58" s="36" t="s">
        <v>616</v>
      </c>
      <c r="D58" s="37" t="s">
        <v>52</v>
      </c>
      <c r="E58" s="13" t="s">
        <v>617</v>
      </c>
      <c r="F58" s="38" t="s">
        <v>66</v>
      </c>
      <c r="G58" s="39">
        <v>73.290000000000006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67</v>
      </c>
      <c r="O58">
        <f>(M58*21)/100</f>
        <v>0</v>
      </c>
      <c r="P58" t="s">
        <v>27</v>
      </c>
    </row>
    <row r="59" spans="1:16" x14ac:dyDescent="0.2">
      <c r="A59" s="37" t="s">
        <v>56</v>
      </c>
      <c r="E59" s="41" t="s">
        <v>52</v>
      </c>
    </row>
    <row r="60" spans="1:16" x14ac:dyDescent="0.2">
      <c r="A60" s="37" t="s">
        <v>58</v>
      </c>
      <c r="E60" s="42" t="s">
        <v>618</v>
      </c>
    </row>
    <row r="61" spans="1:16" ht="38.25" x14ac:dyDescent="0.2">
      <c r="A61" t="s">
        <v>59</v>
      </c>
      <c r="E61" s="41" t="s">
        <v>619</v>
      </c>
    </row>
    <row r="62" spans="1:16" x14ac:dyDescent="0.2">
      <c r="A62" t="s">
        <v>46</v>
      </c>
      <c r="C62" s="33" t="s">
        <v>92</v>
      </c>
      <c r="E62" s="35" t="s">
        <v>427</v>
      </c>
      <c r="J62" s="34">
        <f>0</f>
        <v>0</v>
      </c>
      <c r="K62" s="34">
        <f>0</f>
        <v>0</v>
      </c>
      <c r="L62" s="34">
        <f>0+L63</f>
        <v>0</v>
      </c>
      <c r="M62" s="34">
        <f>0+M63</f>
        <v>0</v>
      </c>
    </row>
    <row r="63" spans="1:16" x14ac:dyDescent="0.2">
      <c r="A63" t="s">
        <v>49</v>
      </c>
      <c r="B63" s="36" t="s">
        <v>113</v>
      </c>
      <c r="C63" s="36" t="s">
        <v>620</v>
      </c>
      <c r="D63" s="37" t="s">
        <v>52</v>
      </c>
      <c r="E63" s="13" t="s">
        <v>621</v>
      </c>
      <c r="F63" s="38" t="s">
        <v>86</v>
      </c>
      <c r="G63" s="39">
        <v>4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67</v>
      </c>
      <c r="O63">
        <f>(M63*21)/100</f>
        <v>0</v>
      </c>
      <c r="P63" t="s">
        <v>27</v>
      </c>
    </row>
    <row r="64" spans="1:16" x14ac:dyDescent="0.2">
      <c r="A64" s="37" t="s">
        <v>56</v>
      </c>
      <c r="E64" s="41" t="s">
        <v>622</v>
      </c>
    </row>
    <row r="65" spans="1:16" x14ac:dyDescent="0.2">
      <c r="A65" s="37" t="s">
        <v>58</v>
      </c>
      <c r="E65" s="42" t="s">
        <v>52</v>
      </c>
    </row>
    <row r="66" spans="1:16" ht="38.25" x14ac:dyDescent="0.2">
      <c r="A66" t="s">
        <v>59</v>
      </c>
      <c r="E66" s="41" t="s">
        <v>623</v>
      </c>
    </row>
    <row r="67" spans="1:16" x14ac:dyDescent="0.2">
      <c r="A67" t="s">
        <v>46</v>
      </c>
      <c r="C67" s="33" t="s">
        <v>61</v>
      </c>
      <c r="E67" s="35" t="s">
        <v>62</v>
      </c>
      <c r="J67" s="34">
        <f>0</f>
        <v>0</v>
      </c>
      <c r="K67" s="34">
        <f>0</f>
        <v>0</v>
      </c>
      <c r="L67" s="34">
        <f>0+L68+L72+L76+L80+L84</f>
        <v>0</v>
      </c>
      <c r="M67" s="34">
        <f>0+M68+M72+M76+M80+M84</f>
        <v>0</v>
      </c>
    </row>
    <row r="68" spans="1:16" ht="25.5" x14ac:dyDescent="0.2">
      <c r="A68" t="s">
        <v>49</v>
      </c>
      <c r="B68" s="36" t="s">
        <v>117</v>
      </c>
      <c r="C68" s="36" t="s">
        <v>624</v>
      </c>
      <c r="D68" s="37" t="s">
        <v>52</v>
      </c>
      <c r="E68" s="13" t="s">
        <v>625</v>
      </c>
      <c r="F68" s="38" t="s">
        <v>95</v>
      </c>
      <c r="G68" s="39">
        <v>15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67</v>
      </c>
      <c r="O68">
        <f>(M68*21)/100</f>
        <v>0</v>
      </c>
      <c r="P68" t="s">
        <v>27</v>
      </c>
    </row>
    <row r="69" spans="1:16" x14ac:dyDescent="0.2">
      <c r="A69" s="37" t="s">
        <v>56</v>
      </c>
      <c r="E69" s="41" t="s">
        <v>52</v>
      </c>
    </row>
    <row r="70" spans="1:16" x14ac:dyDescent="0.2">
      <c r="A70" s="37" t="s">
        <v>58</v>
      </c>
      <c r="E70" s="42" t="s">
        <v>52</v>
      </c>
    </row>
    <row r="71" spans="1:16" ht="89.25" x14ac:dyDescent="0.2">
      <c r="A71" t="s">
        <v>59</v>
      </c>
      <c r="E71" s="41" t="s">
        <v>626</v>
      </c>
    </row>
    <row r="72" spans="1:16" x14ac:dyDescent="0.2">
      <c r="A72" t="s">
        <v>49</v>
      </c>
      <c r="B72" s="36" t="s">
        <v>121</v>
      </c>
      <c r="C72" s="36" t="s">
        <v>627</v>
      </c>
      <c r="D72" s="37" t="s">
        <v>52</v>
      </c>
      <c r="E72" s="13" t="s">
        <v>628</v>
      </c>
      <c r="F72" s="38" t="s">
        <v>95</v>
      </c>
      <c r="G72" s="39">
        <v>14.28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67</v>
      </c>
      <c r="O72">
        <f>(M72*21)/100</f>
        <v>0</v>
      </c>
      <c r="P72" t="s">
        <v>27</v>
      </c>
    </row>
    <row r="73" spans="1:16" x14ac:dyDescent="0.2">
      <c r="A73" s="37" t="s">
        <v>56</v>
      </c>
      <c r="E73" s="41" t="s">
        <v>52</v>
      </c>
    </row>
    <row r="74" spans="1:16" x14ac:dyDescent="0.2">
      <c r="A74" s="37" t="s">
        <v>58</v>
      </c>
      <c r="E74" s="42" t="s">
        <v>629</v>
      </c>
    </row>
    <row r="75" spans="1:16" ht="63.75" x14ac:dyDescent="0.2">
      <c r="A75" t="s">
        <v>59</v>
      </c>
      <c r="E75" s="41" t="s">
        <v>630</v>
      </c>
    </row>
    <row r="76" spans="1:16" x14ac:dyDescent="0.2">
      <c r="A76" t="s">
        <v>49</v>
      </c>
      <c r="B76" s="36" t="s">
        <v>125</v>
      </c>
      <c r="C76" s="36" t="s">
        <v>631</v>
      </c>
      <c r="D76" s="37" t="s">
        <v>52</v>
      </c>
      <c r="E76" s="13" t="s">
        <v>632</v>
      </c>
      <c r="F76" s="38" t="s">
        <v>95</v>
      </c>
      <c r="G76" s="39">
        <v>19.899999999999999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67</v>
      </c>
      <c r="O76">
        <f>(M76*21)/100</f>
        <v>0</v>
      </c>
      <c r="P76" t="s">
        <v>27</v>
      </c>
    </row>
    <row r="77" spans="1:16" x14ac:dyDescent="0.2">
      <c r="A77" s="37" t="s">
        <v>56</v>
      </c>
      <c r="E77" s="41" t="s">
        <v>52</v>
      </c>
    </row>
    <row r="78" spans="1:16" x14ac:dyDescent="0.2">
      <c r="A78" s="37" t="s">
        <v>58</v>
      </c>
      <c r="E78" s="42" t="s">
        <v>633</v>
      </c>
    </row>
    <row r="79" spans="1:16" ht="51" x14ac:dyDescent="0.2">
      <c r="A79" t="s">
        <v>59</v>
      </c>
      <c r="E79" s="41" t="s">
        <v>634</v>
      </c>
    </row>
    <row r="80" spans="1:16" x14ac:dyDescent="0.2">
      <c r="A80" t="s">
        <v>49</v>
      </c>
      <c r="B80" s="36" t="s">
        <v>129</v>
      </c>
      <c r="C80" s="36" t="s">
        <v>635</v>
      </c>
      <c r="D80" s="37" t="s">
        <v>52</v>
      </c>
      <c r="E80" s="13" t="s">
        <v>636</v>
      </c>
      <c r="F80" s="38" t="s">
        <v>71</v>
      </c>
      <c r="G80" s="39">
        <v>25.704000000000001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67</v>
      </c>
      <c r="O80">
        <f>(M80*21)/100</f>
        <v>0</v>
      </c>
      <c r="P80" t="s">
        <v>27</v>
      </c>
    </row>
    <row r="81" spans="1:16" x14ac:dyDescent="0.2">
      <c r="A81" s="37" t="s">
        <v>56</v>
      </c>
      <c r="E81" s="41" t="s">
        <v>637</v>
      </c>
    </row>
    <row r="82" spans="1:16" x14ac:dyDescent="0.2">
      <c r="A82" s="37" t="s">
        <v>58</v>
      </c>
      <c r="E82" s="42" t="s">
        <v>638</v>
      </c>
    </row>
    <row r="83" spans="1:16" ht="408" x14ac:dyDescent="0.2">
      <c r="A83" t="s">
        <v>59</v>
      </c>
      <c r="E83" s="41" t="s">
        <v>639</v>
      </c>
    </row>
    <row r="84" spans="1:16" x14ac:dyDescent="0.2">
      <c r="A84" t="s">
        <v>49</v>
      </c>
      <c r="B84" s="36" t="s">
        <v>418</v>
      </c>
      <c r="C84" s="36" t="s">
        <v>640</v>
      </c>
      <c r="D84" s="37" t="s">
        <v>52</v>
      </c>
      <c r="E84" s="13" t="s">
        <v>641</v>
      </c>
      <c r="F84" s="38" t="s">
        <v>95</v>
      </c>
      <c r="G84" s="39">
        <v>6.1</v>
      </c>
      <c r="H84" s="38">
        <v>0</v>
      </c>
      <c r="I84" s="38">
        <f>ROUND(G84*H84,6)</f>
        <v>0</v>
      </c>
      <c r="L84" s="40">
        <v>0</v>
      </c>
      <c r="M84" s="34">
        <f>ROUND(ROUND(L84,2)*ROUND(G84,3),2)</f>
        <v>0</v>
      </c>
      <c r="N84" s="38" t="s">
        <v>67</v>
      </c>
      <c r="O84">
        <f>(M84*21)/100</f>
        <v>0</v>
      </c>
      <c r="P84" t="s">
        <v>27</v>
      </c>
    </row>
    <row r="85" spans="1:16" x14ac:dyDescent="0.2">
      <c r="A85" s="37" t="s">
        <v>56</v>
      </c>
      <c r="E85" s="41" t="s">
        <v>52</v>
      </c>
    </row>
    <row r="86" spans="1:16" x14ac:dyDescent="0.2">
      <c r="A86" s="37" t="s">
        <v>58</v>
      </c>
      <c r="E86" s="42" t="s">
        <v>52</v>
      </c>
    </row>
    <row r="87" spans="1:16" ht="63.75" x14ac:dyDescent="0.2">
      <c r="A87" t="s">
        <v>59</v>
      </c>
      <c r="E87" s="41" t="s">
        <v>642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4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561</v>
      </c>
      <c r="M3" s="43">
        <f>Rekapitulace!C16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561</v>
      </c>
      <c r="D4" s="9"/>
      <c r="E4" s="3" t="s">
        <v>562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COUNTIFS(L8:L44,"=0",A8:A44,"P")+COUNTIFS(L8:L44,"",A8:A44,"P")+SUM(Q8:Q44)</f>
        <v>9</v>
      </c>
    </row>
    <row r="8" spans="1:20" x14ac:dyDescent="0.2">
      <c r="A8" t="s">
        <v>44</v>
      </c>
      <c r="C8" s="30" t="s">
        <v>645</v>
      </c>
      <c r="E8" s="32" t="s">
        <v>644</v>
      </c>
      <c r="J8" s="31">
        <f>0+J9+J22+J31</f>
        <v>0</v>
      </c>
      <c r="K8" s="31">
        <f>0+K9+K22+K31</f>
        <v>0</v>
      </c>
      <c r="L8" s="31">
        <f>0+L9+L22+L31</f>
        <v>0</v>
      </c>
      <c r="M8" s="31">
        <f>0+M9+M22+M31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ht="38.25" x14ac:dyDescent="0.2">
      <c r="A10" t="s">
        <v>49</v>
      </c>
      <c r="B10" s="36" t="s">
        <v>63</v>
      </c>
      <c r="C10" s="36" t="s">
        <v>566</v>
      </c>
      <c r="D10" s="37" t="s">
        <v>52</v>
      </c>
      <c r="E10" s="13" t="s">
        <v>567</v>
      </c>
      <c r="F10" s="38" t="s">
        <v>340</v>
      </c>
      <c r="G10" s="39">
        <v>34.200000000000003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x14ac:dyDescent="0.2">
      <c r="A11" s="37" t="s">
        <v>56</v>
      </c>
      <c r="E11" s="41" t="s">
        <v>568</v>
      </c>
    </row>
    <row r="12" spans="1:20" x14ac:dyDescent="0.2">
      <c r="A12" s="37" t="s">
        <v>58</v>
      </c>
      <c r="E12" s="42" t="s">
        <v>646</v>
      </c>
    </row>
    <row r="13" spans="1:20" ht="165.75" x14ac:dyDescent="0.2">
      <c r="A13" t="s">
        <v>59</v>
      </c>
      <c r="E13" s="41" t="s">
        <v>570</v>
      </c>
    </row>
    <row r="14" spans="1:20" ht="25.5" x14ac:dyDescent="0.2">
      <c r="A14" t="s">
        <v>49</v>
      </c>
      <c r="B14" s="36" t="s">
        <v>27</v>
      </c>
      <c r="C14" s="36" t="s">
        <v>647</v>
      </c>
      <c r="D14" s="37" t="s">
        <v>52</v>
      </c>
      <c r="E14" s="13" t="s">
        <v>648</v>
      </c>
      <c r="F14" s="38" t="s">
        <v>340</v>
      </c>
      <c r="G14" s="39">
        <v>13.068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55</v>
      </c>
      <c r="O14">
        <f>(M14*21)/100</f>
        <v>0</v>
      </c>
      <c r="P14" t="s">
        <v>27</v>
      </c>
    </row>
    <row r="15" spans="1:20" x14ac:dyDescent="0.2">
      <c r="A15" s="37" t="s">
        <v>56</v>
      </c>
      <c r="E15" s="41" t="s">
        <v>568</v>
      </c>
    </row>
    <row r="16" spans="1:20" x14ac:dyDescent="0.2">
      <c r="A16" s="37" t="s">
        <v>58</v>
      </c>
      <c r="E16" s="42" t="s">
        <v>649</v>
      </c>
    </row>
    <row r="17" spans="1:16" ht="140.25" x14ac:dyDescent="0.2">
      <c r="A17" t="s">
        <v>59</v>
      </c>
      <c r="E17" s="41" t="s">
        <v>650</v>
      </c>
    </row>
    <row r="18" spans="1:16" ht="38.25" x14ac:dyDescent="0.2">
      <c r="A18" t="s">
        <v>49</v>
      </c>
      <c r="B18" s="36" t="s">
        <v>26</v>
      </c>
      <c r="C18" s="36" t="s">
        <v>651</v>
      </c>
      <c r="D18" s="37" t="s">
        <v>52</v>
      </c>
      <c r="E18" s="13" t="s">
        <v>652</v>
      </c>
      <c r="F18" s="38" t="s">
        <v>340</v>
      </c>
      <c r="G18" s="39">
        <v>30.18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55</v>
      </c>
      <c r="O18">
        <f>(M18*21)/100</f>
        <v>0</v>
      </c>
      <c r="P18" t="s">
        <v>27</v>
      </c>
    </row>
    <row r="19" spans="1:16" x14ac:dyDescent="0.2">
      <c r="A19" s="37" t="s">
        <v>56</v>
      </c>
      <c r="E19" s="41" t="s">
        <v>568</v>
      </c>
    </row>
    <row r="20" spans="1:16" ht="38.25" x14ac:dyDescent="0.2">
      <c r="A20" s="37" t="s">
        <v>58</v>
      </c>
      <c r="E20" s="42" t="s">
        <v>653</v>
      </c>
    </row>
    <row r="21" spans="1:16" ht="165.75" x14ac:dyDescent="0.2">
      <c r="A21" t="s">
        <v>59</v>
      </c>
      <c r="E21" s="41" t="s">
        <v>570</v>
      </c>
    </row>
    <row r="22" spans="1:16" x14ac:dyDescent="0.2">
      <c r="A22" t="s">
        <v>46</v>
      </c>
      <c r="C22" s="33" t="s">
        <v>63</v>
      </c>
      <c r="E22" s="35" t="s">
        <v>352</v>
      </c>
      <c r="J22" s="34">
        <f>0</f>
        <v>0</v>
      </c>
      <c r="K22" s="34">
        <f>0</f>
        <v>0</v>
      </c>
      <c r="L22" s="34">
        <f>0+L23+L27</f>
        <v>0</v>
      </c>
      <c r="M22" s="34">
        <f>0+M23+M27</f>
        <v>0</v>
      </c>
    </row>
    <row r="23" spans="1:16" x14ac:dyDescent="0.2">
      <c r="A23" t="s">
        <v>49</v>
      </c>
      <c r="B23" s="36" t="s">
        <v>76</v>
      </c>
      <c r="C23" s="36" t="s">
        <v>571</v>
      </c>
      <c r="D23" s="37" t="s">
        <v>52</v>
      </c>
      <c r="E23" s="13" t="s">
        <v>572</v>
      </c>
      <c r="F23" s="38" t="s">
        <v>71</v>
      </c>
      <c r="G23" s="39">
        <v>18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67</v>
      </c>
      <c r="O23">
        <f>(M23*21)/100</f>
        <v>0</v>
      </c>
      <c r="P23" t="s">
        <v>27</v>
      </c>
    </row>
    <row r="24" spans="1:16" x14ac:dyDescent="0.2">
      <c r="A24" s="37" t="s">
        <v>56</v>
      </c>
      <c r="E24" s="41" t="s">
        <v>573</v>
      </c>
    </row>
    <row r="25" spans="1:16" x14ac:dyDescent="0.2">
      <c r="A25" s="37" t="s">
        <v>58</v>
      </c>
      <c r="E25" s="42" t="s">
        <v>654</v>
      </c>
    </row>
    <row r="26" spans="1:16" ht="318.75" x14ac:dyDescent="0.2">
      <c r="A26" t="s">
        <v>59</v>
      </c>
      <c r="E26" s="41" t="s">
        <v>575</v>
      </c>
    </row>
    <row r="27" spans="1:16" x14ac:dyDescent="0.2">
      <c r="A27" t="s">
        <v>49</v>
      </c>
      <c r="B27" s="36" t="s">
        <v>80</v>
      </c>
      <c r="C27" s="36" t="s">
        <v>576</v>
      </c>
      <c r="D27" s="37" t="s">
        <v>52</v>
      </c>
      <c r="E27" s="13" t="s">
        <v>577</v>
      </c>
      <c r="F27" s="38" t="s">
        <v>71</v>
      </c>
      <c r="G27" s="39">
        <v>18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67</v>
      </c>
      <c r="O27">
        <f>(M27*21)/100</f>
        <v>0</v>
      </c>
      <c r="P27" t="s">
        <v>27</v>
      </c>
    </row>
    <row r="28" spans="1:16" x14ac:dyDescent="0.2">
      <c r="A28" s="37" t="s">
        <v>56</v>
      </c>
      <c r="E28" s="41" t="s">
        <v>52</v>
      </c>
    </row>
    <row r="29" spans="1:16" x14ac:dyDescent="0.2">
      <c r="A29" s="37" t="s">
        <v>58</v>
      </c>
      <c r="E29" s="42" t="s">
        <v>655</v>
      </c>
    </row>
    <row r="30" spans="1:16" ht="191.25" x14ac:dyDescent="0.2">
      <c r="A30" t="s">
        <v>59</v>
      </c>
      <c r="E30" s="41" t="s">
        <v>579</v>
      </c>
    </row>
    <row r="31" spans="1:16" x14ac:dyDescent="0.2">
      <c r="A31" t="s">
        <v>46</v>
      </c>
      <c r="C31" s="33" t="s">
        <v>61</v>
      </c>
      <c r="E31" s="35" t="s">
        <v>62</v>
      </c>
      <c r="J31" s="34">
        <f>0</f>
        <v>0</v>
      </c>
      <c r="K31" s="34">
        <f>0</f>
        <v>0</v>
      </c>
      <c r="L31" s="34">
        <f>0+L32+L36+L40+L44</f>
        <v>0</v>
      </c>
      <c r="M31" s="34">
        <f>0+M32+M36+M40+M44</f>
        <v>0</v>
      </c>
    </row>
    <row r="32" spans="1:16" x14ac:dyDescent="0.2">
      <c r="A32" t="s">
        <v>49</v>
      </c>
      <c r="B32" s="36" t="s">
        <v>83</v>
      </c>
      <c r="C32" s="36" t="s">
        <v>656</v>
      </c>
      <c r="D32" s="37" t="s">
        <v>52</v>
      </c>
      <c r="E32" s="13" t="s">
        <v>657</v>
      </c>
      <c r="F32" s="38" t="s">
        <v>95</v>
      </c>
      <c r="G32" s="39">
        <v>6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67</v>
      </c>
      <c r="O32">
        <f>(M32*21)/100</f>
        <v>0</v>
      </c>
      <c r="P32" t="s">
        <v>27</v>
      </c>
    </row>
    <row r="33" spans="1:16" x14ac:dyDescent="0.2">
      <c r="A33" s="37" t="s">
        <v>56</v>
      </c>
      <c r="E33" s="41" t="s">
        <v>52</v>
      </c>
    </row>
    <row r="34" spans="1:16" x14ac:dyDescent="0.2">
      <c r="A34" s="37" t="s">
        <v>58</v>
      </c>
      <c r="E34" s="42" t="s">
        <v>658</v>
      </c>
    </row>
    <row r="35" spans="1:16" ht="38.25" x14ac:dyDescent="0.2">
      <c r="A35" t="s">
        <v>59</v>
      </c>
      <c r="E35" s="41" t="s">
        <v>659</v>
      </c>
    </row>
    <row r="36" spans="1:16" x14ac:dyDescent="0.2">
      <c r="A36" t="s">
        <v>49</v>
      </c>
      <c r="B36" s="36" t="s">
        <v>88</v>
      </c>
      <c r="C36" s="36" t="s">
        <v>660</v>
      </c>
      <c r="D36" s="37" t="s">
        <v>52</v>
      </c>
      <c r="E36" s="13" t="s">
        <v>661</v>
      </c>
      <c r="F36" s="38" t="s">
        <v>71</v>
      </c>
      <c r="G36" s="39">
        <v>5.94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67</v>
      </c>
      <c r="O36">
        <f>(M36*21)/100</f>
        <v>0</v>
      </c>
      <c r="P36" t="s">
        <v>27</v>
      </c>
    </row>
    <row r="37" spans="1:16" x14ac:dyDescent="0.2">
      <c r="A37" s="37" t="s">
        <v>56</v>
      </c>
      <c r="E37" s="41" t="s">
        <v>52</v>
      </c>
    </row>
    <row r="38" spans="1:16" x14ac:dyDescent="0.2">
      <c r="A38" s="37" t="s">
        <v>58</v>
      </c>
      <c r="E38" s="42" t="s">
        <v>662</v>
      </c>
    </row>
    <row r="39" spans="1:16" ht="114.75" x14ac:dyDescent="0.2">
      <c r="A39" t="s">
        <v>59</v>
      </c>
      <c r="E39" s="41" t="s">
        <v>663</v>
      </c>
    </row>
    <row r="40" spans="1:16" x14ac:dyDescent="0.2">
      <c r="A40" t="s">
        <v>49</v>
      </c>
      <c r="B40" s="36" t="s">
        <v>92</v>
      </c>
      <c r="C40" s="36" t="s">
        <v>664</v>
      </c>
      <c r="D40" s="37" t="s">
        <v>52</v>
      </c>
      <c r="E40" s="13" t="s">
        <v>665</v>
      </c>
      <c r="F40" s="38" t="s">
        <v>71</v>
      </c>
      <c r="G40" s="39">
        <v>10.584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67</v>
      </c>
      <c r="O40">
        <f>(M40*21)/100</f>
        <v>0</v>
      </c>
      <c r="P40" t="s">
        <v>27</v>
      </c>
    </row>
    <row r="41" spans="1:16" x14ac:dyDescent="0.2">
      <c r="A41" s="37" t="s">
        <v>56</v>
      </c>
      <c r="E41" s="41" t="s">
        <v>52</v>
      </c>
    </row>
    <row r="42" spans="1:16" x14ac:dyDescent="0.2">
      <c r="A42" s="37" t="s">
        <v>58</v>
      </c>
      <c r="E42" s="42" t="s">
        <v>666</v>
      </c>
    </row>
    <row r="43" spans="1:16" ht="114.75" x14ac:dyDescent="0.2">
      <c r="A43" t="s">
        <v>59</v>
      </c>
      <c r="E43" s="41" t="s">
        <v>663</v>
      </c>
    </row>
    <row r="44" spans="1:16" x14ac:dyDescent="0.2">
      <c r="A44" t="s">
        <v>49</v>
      </c>
      <c r="B44" s="36" t="s">
        <v>61</v>
      </c>
      <c r="C44" s="36" t="s">
        <v>667</v>
      </c>
      <c r="D44" s="37" t="s">
        <v>52</v>
      </c>
      <c r="E44" s="13" t="s">
        <v>668</v>
      </c>
      <c r="F44" s="38" t="s">
        <v>95</v>
      </c>
      <c r="G44" s="39">
        <v>6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67</v>
      </c>
      <c r="O44">
        <f>(M44*21)/100</f>
        <v>0</v>
      </c>
      <c r="P44" t="s">
        <v>27</v>
      </c>
    </row>
    <row r="45" spans="1:16" x14ac:dyDescent="0.2">
      <c r="A45" s="37" t="s">
        <v>56</v>
      </c>
      <c r="E45" s="41" t="s">
        <v>52</v>
      </c>
    </row>
    <row r="46" spans="1:16" x14ac:dyDescent="0.2">
      <c r="A46" s="37" t="s">
        <v>58</v>
      </c>
      <c r="E46" s="42" t="s">
        <v>52</v>
      </c>
    </row>
    <row r="47" spans="1:16" ht="127.5" x14ac:dyDescent="0.2">
      <c r="A47" t="s">
        <v>59</v>
      </c>
      <c r="E47" s="41" t="s">
        <v>669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4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561</v>
      </c>
      <c r="M3" s="43">
        <f>Rekapitulace!C16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561</v>
      </c>
      <c r="D4" s="9"/>
      <c r="E4" s="3" t="s">
        <v>562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COUNTIFS(L8:L44,"=0",A8:A44,"P")+COUNTIFS(L8:L44,"",A8:A44,"P")+SUM(Q8:Q44)</f>
        <v>9</v>
      </c>
    </row>
    <row r="8" spans="1:20" x14ac:dyDescent="0.2">
      <c r="A8" t="s">
        <v>44</v>
      </c>
      <c r="C8" s="30" t="s">
        <v>672</v>
      </c>
      <c r="E8" s="32" t="s">
        <v>671</v>
      </c>
      <c r="J8" s="31">
        <f>0+J9+J22+J31</f>
        <v>0</v>
      </c>
      <c r="K8" s="31">
        <f>0+K9+K22+K31</f>
        <v>0</v>
      </c>
      <c r="L8" s="31">
        <f>0+L9+L22+L31</f>
        <v>0</v>
      </c>
      <c r="M8" s="31">
        <f>0+M9+M22+M31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ht="38.25" x14ac:dyDescent="0.2">
      <c r="A10" t="s">
        <v>49</v>
      </c>
      <c r="B10" s="36" t="s">
        <v>63</v>
      </c>
      <c r="C10" s="36" t="s">
        <v>566</v>
      </c>
      <c r="D10" s="37" t="s">
        <v>52</v>
      </c>
      <c r="E10" s="13" t="s">
        <v>567</v>
      </c>
      <c r="F10" s="38" t="s">
        <v>340</v>
      </c>
      <c r="G10" s="39">
        <v>34.200000000000003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x14ac:dyDescent="0.2">
      <c r="A11" s="37" t="s">
        <v>56</v>
      </c>
      <c r="E11" s="41" t="s">
        <v>568</v>
      </c>
    </row>
    <row r="12" spans="1:20" x14ac:dyDescent="0.2">
      <c r="A12" s="37" t="s">
        <v>58</v>
      </c>
      <c r="E12" s="42" t="s">
        <v>646</v>
      </c>
    </row>
    <row r="13" spans="1:20" ht="165.75" x14ac:dyDescent="0.2">
      <c r="A13" t="s">
        <v>59</v>
      </c>
      <c r="E13" s="41" t="s">
        <v>570</v>
      </c>
    </row>
    <row r="14" spans="1:20" ht="25.5" x14ac:dyDescent="0.2">
      <c r="A14" t="s">
        <v>49</v>
      </c>
      <c r="B14" s="36" t="s">
        <v>27</v>
      </c>
      <c r="C14" s="36" t="s">
        <v>647</v>
      </c>
      <c r="D14" s="37" t="s">
        <v>52</v>
      </c>
      <c r="E14" s="13" t="s">
        <v>648</v>
      </c>
      <c r="F14" s="38" t="s">
        <v>340</v>
      </c>
      <c r="G14" s="39">
        <v>26.928000000000001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55</v>
      </c>
      <c r="O14">
        <f>(M14*21)/100</f>
        <v>0</v>
      </c>
      <c r="P14" t="s">
        <v>27</v>
      </c>
    </row>
    <row r="15" spans="1:20" x14ac:dyDescent="0.2">
      <c r="A15" s="37" t="s">
        <v>56</v>
      </c>
      <c r="E15" s="41" t="s">
        <v>568</v>
      </c>
    </row>
    <row r="16" spans="1:20" x14ac:dyDescent="0.2">
      <c r="A16" s="37" t="s">
        <v>58</v>
      </c>
      <c r="E16" s="42" t="s">
        <v>673</v>
      </c>
    </row>
    <row r="17" spans="1:16" ht="140.25" x14ac:dyDescent="0.2">
      <c r="A17" t="s">
        <v>59</v>
      </c>
      <c r="E17" s="41" t="s">
        <v>650</v>
      </c>
    </row>
    <row r="18" spans="1:16" ht="38.25" x14ac:dyDescent="0.2">
      <c r="A18" t="s">
        <v>49</v>
      </c>
      <c r="B18" s="36" t="s">
        <v>26</v>
      </c>
      <c r="C18" s="36" t="s">
        <v>651</v>
      </c>
      <c r="D18" s="37" t="s">
        <v>52</v>
      </c>
      <c r="E18" s="13" t="s">
        <v>652</v>
      </c>
      <c r="F18" s="38" t="s">
        <v>340</v>
      </c>
      <c r="G18" s="39">
        <v>30.18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55</v>
      </c>
      <c r="O18">
        <f>(M18*21)/100</f>
        <v>0</v>
      </c>
      <c r="P18" t="s">
        <v>27</v>
      </c>
    </row>
    <row r="19" spans="1:16" x14ac:dyDescent="0.2">
      <c r="A19" s="37" t="s">
        <v>56</v>
      </c>
      <c r="E19" s="41" t="s">
        <v>568</v>
      </c>
    </row>
    <row r="20" spans="1:16" ht="38.25" x14ac:dyDescent="0.2">
      <c r="A20" s="37" t="s">
        <v>58</v>
      </c>
      <c r="E20" s="42" t="s">
        <v>653</v>
      </c>
    </row>
    <row r="21" spans="1:16" ht="165.75" x14ac:dyDescent="0.2">
      <c r="A21" t="s">
        <v>59</v>
      </c>
      <c r="E21" s="41" t="s">
        <v>570</v>
      </c>
    </row>
    <row r="22" spans="1:16" x14ac:dyDescent="0.2">
      <c r="A22" t="s">
        <v>46</v>
      </c>
      <c r="C22" s="33" t="s">
        <v>63</v>
      </c>
      <c r="E22" s="35" t="s">
        <v>352</v>
      </c>
      <c r="J22" s="34">
        <f>0</f>
        <v>0</v>
      </c>
      <c r="K22" s="34">
        <f>0</f>
        <v>0</v>
      </c>
      <c r="L22" s="34">
        <f>0+L23+L27</f>
        <v>0</v>
      </c>
      <c r="M22" s="34">
        <f>0+M23+M27</f>
        <v>0</v>
      </c>
    </row>
    <row r="23" spans="1:16" x14ac:dyDescent="0.2">
      <c r="A23" t="s">
        <v>49</v>
      </c>
      <c r="B23" s="36" t="s">
        <v>76</v>
      </c>
      <c r="C23" s="36" t="s">
        <v>571</v>
      </c>
      <c r="D23" s="37" t="s">
        <v>52</v>
      </c>
      <c r="E23" s="13" t="s">
        <v>572</v>
      </c>
      <c r="F23" s="38" t="s">
        <v>71</v>
      </c>
      <c r="G23" s="39">
        <v>18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67</v>
      </c>
      <c r="O23">
        <f>(M23*21)/100</f>
        <v>0</v>
      </c>
      <c r="P23" t="s">
        <v>27</v>
      </c>
    </row>
    <row r="24" spans="1:16" x14ac:dyDescent="0.2">
      <c r="A24" s="37" t="s">
        <v>56</v>
      </c>
      <c r="E24" s="41" t="s">
        <v>573</v>
      </c>
    </row>
    <row r="25" spans="1:16" x14ac:dyDescent="0.2">
      <c r="A25" s="37" t="s">
        <v>58</v>
      </c>
      <c r="E25" s="42" t="s">
        <v>654</v>
      </c>
    </row>
    <row r="26" spans="1:16" ht="318.75" x14ac:dyDescent="0.2">
      <c r="A26" t="s">
        <v>59</v>
      </c>
      <c r="E26" s="41" t="s">
        <v>575</v>
      </c>
    </row>
    <row r="27" spans="1:16" x14ac:dyDescent="0.2">
      <c r="A27" t="s">
        <v>49</v>
      </c>
      <c r="B27" s="36" t="s">
        <v>80</v>
      </c>
      <c r="C27" s="36" t="s">
        <v>576</v>
      </c>
      <c r="D27" s="37" t="s">
        <v>52</v>
      </c>
      <c r="E27" s="13" t="s">
        <v>577</v>
      </c>
      <c r="F27" s="38" t="s">
        <v>71</v>
      </c>
      <c r="G27" s="39">
        <v>18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67</v>
      </c>
      <c r="O27">
        <f>(M27*21)/100</f>
        <v>0</v>
      </c>
      <c r="P27" t="s">
        <v>27</v>
      </c>
    </row>
    <row r="28" spans="1:16" x14ac:dyDescent="0.2">
      <c r="A28" s="37" t="s">
        <v>56</v>
      </c>
      <c r="E28" s="41" t="s">
        <v>52</v>
      </c>
    </row>
    <row r="29" spans="1:16" x14ac:dyDescent="0.2">
      <c r="A29" s="37" t="s">
        <v>58</v>
      </c>
      <c r="E29" s="42" t="s">
        <v>655</v>
      </c>
    </row>
    <row r="30" spans="1:16" ht="191.25" x14ac:dyDescent="0.2">
      <c r="A30" t="s">
        <v>59</v>
      </c>
      <c r="E30" s="41" t="s">
        <v>579</v>
      </c>
    </row>
    <row r="31" spans="1:16" x14ac:dyDescent="0.2">
      <c r="A31" t="s">
        <v>46</v>
      </c>
      <c r="C31" s="33" t="s">
        <v>61</v>
      </c>
      <c r="E31" s="35" t="s">
        <v>62</v>
      </c>
      <c r="J31" s="34">
        <f>0</f>
        <v>0</v>
      </c>
      <c r="K31" s="34">
        <f>0</f>
        <v>0</v>
      </c>
      <c r="L31" s="34">
        <f>0+L32+L36+L40+L44</f>
        <v>0</v>
      </c>
      <c r="M31" s="34">
        <f>0+M32+M36+M40+M44</f>
        <v>0</v>
      </c>
    </row>
    <row r="32" spans="1:16" x14ac:dyDescent="0.2">
      <c r="A32" t="s">
        <v>49</v>
      </c>
      <c r="B32" s="36" t="s">
        <v>83</v>
      </c>
      <c r="C32" s="36" t="s">
        <v>664</v>
      </c>
      <c r="D32" s="37" t="s">
        <v>52</v>
      </c>
      <c r="E32" s="13" t="s">
        <v>665</v>
      </c>
      <c r="F32" s="38" t="s">
        <v>71</v>
      </c>
      <c r="G32" s="39">
        <v>10.584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67</v>
      </c>
      <c r="O32">
        <f>(M32*21)/100</f>
        <v>0</v>
      </c>
      <c r="P32" t="s">
        <v>27</v>
      </c>
    </row>
    <row r="33" spans="1:16" x14ac:dyDescent="0.2">
      <c r="A33" s="37" t="s">
        <v>56</v>
      </c>
      <c r="E33" s="41" t="s">
        <v>52</v>
      </c>
    </row>
    <row r="34" spans="1:16" x14ac:dyDescent="0.2">
      <c r="A34" s="37" t="s">
        <v>58</v>
      </c>
      <c r="E34" s="42" t="s">
        <v>666</v>
      </c>
    </row>
    <row r="35" spans="1:16" ht="114.75" x14ac:dyDescent="0.2">
      <c r="A35" t="s">
        <v>59</v>
      </c>
      <c r="E35" s="41" t="s">
        <v>663</v>
      </c>
    </row>
    <row r="36" spans="1:16" x14ac:dyDescent="0.2">
      <c r="A36" t="s">
        <v>49</v>
      </c>
      <c r="B36" s="36" t="s">
        <v>88</v>
      </c>
      <c r="C36" s="36" t="s">
        <v>660</v>
      </c>
      <c r="D36" s="37" t="s">
        <v>52</v>
      </c>
      <c r="E36" s="13" t="s">
        <v>661</v>
      </c>
      <c r="F36" s="38" t="s">
        <v>71</v>
      </c>
      <c r="G36" s="39">
        <v>12.24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67</v>
      </c>
      <c r="O36">
        <f>(M36*21)/100</f>
        <v>0</v>
      </c>
      <c r="P36" t="s">
        <v>27</v>
      </c>
    </row>
    <row r="37" spans="1:16" x14ac:dyDescent="0.2">
      <c r="A37" s="37" t="s">
        <v>56</v>
      </c>
      <c r="E37" s="41" t="s">
        <v>52</v>
      </c>
    </row>
    <row r="38" spans="1:16" x14ac:dyDescent="0.2">
      <c r="A38" s="37" t="s">
        <v>58</v>
      </c>
      <c r="E38" s="42" t="s">
        <v>674</v>
      </c>
    </row>
    <row r="39" spans="1:16" ht="114.75" x14ac:dyDescent="0.2">
      <c r="A39" t="s">
        <v>59</v>
      </c>
      <c r="E39" s="41" t="s">
        <v>663</v>
      </c>
    </row>
    <row r="40" spans="1:16" x14ac:dyDescent="0.2">
      <c r="A40" t="s">
        <v>49</v>
      </c>
      <c r="B40" s="36" t="s">
        <v>92</v>
      </c>
      <c r="C40" s="36" t="s">
        <v>667</v>
      </c>
      <c r="D40" s="37" t="s">
        <v>52</v>
      </c>
      <c r="E40" s="13" t="s">
        <v>668</v>
      </c>
      <c r="F40" s="38" t="s">
        <v>95</v>
      </c>
      <c r="G40" s="39">
        <v>6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67</v>
      </c>
      <c r="O40">
        <f>(M40*21)/100</f>
        <v>0</v>
      </c>
      <c r="P40" t="s">
        <v>27</v>
      </c>
    </row>
    <row r="41" spans="1:16" x14ac:dyDescent="0.2">
      <c r="A41" s="37" t="s">
        <v>56</v>
      </c>
      <c r="E41" s="41" t="s">
        <v>52</v>
      </c>
    </row>
    <row r="42" spans="1:16" x14ac:dyDescent="0.2">
      <c r="A42" s="37" t="s">
        <v>58</v>
      </c>
      <c r="E42" s="42" t="s">
        <v>52</v>
      </c>
    </row>
    <row r="43" spans="1:16" ht="127.5" x14ac:dyDescent="0.2">
      <c r="A43" t="s">
        <v>59</v>
      </c>
      <c r="E43" s="41" t="s">
        <v>669</v>
      </c>
    </row>
    <row r="44" spans="1:16" x14ac:dyDescent="0.2">
      <c r="A44" t="s">
        <v>49</v>
      </c>
      <c r="B44" s="36" t="s">
        <v>61</v>
      </c>
      <c r="C44" s="36" t="s">
        <v>664</v>
      </c>
      <c r="D44" s="37" t="s">
        <v>63</v>
      </c>
      <c r="E44" s="13" t="s">
        <v>665</v>
      </c>
      <c r="F44" s="38" t="s">
        <v>71</v>
      </c>
      <c r="G44" s="39">
        <v>10.584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67</v>
      </c>
      <c r="O44">
        <f>(M44*21)/100</f>
        <v>0</v>
      </c>
      <c r="P44" t="s">
        <v>27</v>
      </c>
    </row>
    <row r="45" spans="1:16" x14ac:dyDescent="0.2">
      <c r="A45" s="37" t="s">
        <v>56</v>
      </c>
      <c r="E45" s="41" t="s">
        <v>52</v>
      </c>
    </row>
    <row r="46" spans="1:16" x14ac:dyDescent="0.2">
      <c r="A46" s="37" t="s">
        <v>58</v>
      </c>
      <c r="E46" s="42" t="s">
        <v>666</v>
      </c>
    </row>
    <row r="47" spans="1:16" ht="114.75" x14ac:dyDescent="0.2">
      <c r="A47" t="s">
        <v>59</v>
      </c>
      <c r="E47" s="41" t="s">
        <v>663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10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675</v>
      </c>
      <c r="M3" s="43">
        <f>Rekapitulace!C20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675</v>
      </c>
      <c r="D4" s="9"/>
      <c r="E4" s="3" t="s">
        <v>676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COUNTIFS(L8:L103,"=0",A8:A103,"P")+COUNTIFS(L8:L103,"",A8:A103,"P")+SUM(Q8:Q103)</f>
        <v>24</v>
      </c>
    </row>
    <row r="8" spans="1:20" x14ac:dyDescent="0.2">
      <c r="A8" t="s">
        <v>44</v>
      </c>
      <c r="C8" s="30" t="s">
        <v>679</v>
      </c>
      <c r="E8" s="32" t="s">
        <v>678</v>
      </c>
      <c r="J8" s="31">
        <f>0+J9+J94</f>
        <v>0</v>
      </c>
      <c r="K8" s="31">
        <f>0+K9+K94</f>
        <v>0</v>
      </c>
      <c r="L8" s="31">
        <f>0+L9+L94</f>
        <v>0</v>
      </c>
      <c r="M8" s="31">
        <f>0+M9+M94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0+L10+L14+L18+L22+L26+L30+L34+L38+L42+L46+L50+L54+L58+L62+L66+L70+L74+L78+L82+L86+L90</f>
        <v>0</v>
      </c>
      <c r="M9" s="34">
        <f>0+M10+M14+M18+M22+M26+M30+M34+M38+M42+M46+M50+M54+M58+M62+M66+M70+M74+M78+M82+M86+M90</f>
        <v>0</v>
      </c>
    </row>
    <row r="10" spans="1:20" ht="25.5" x14ac:dyDescent="0.2">
      <c r="A10" t="s">
        <v>49</v>
      </c>
      <c r="B10" s="36" t="s">
        <v>63</v>
      </c>
      <c r="C10" s="36" t="s">
        <v>680</v>
      </c>
      <c r="D10" s="37" t="s">
        <v>52</v>
      </c>
      <c r="E10" s="13" t="s">
        <v>681</v>
      </c>
      <c r="F10" s="38" t="s">
        <v>86</v>
      </c>
      <c r="G10" s="39">
        <v>6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67</v>
      </c>
      <c r="O10">
        <f>(M10*21)/100</f>
        <v>0</v>
      </c>
      <c r="P10" t="s">
        <v>27</v>
      </c>
    </row>
    <row r="11" spans="1:20" x14ac:dyDescent="0.2">
      <c r="A11" s="37" t="s">
        <v>56</v>
      </c>
      <c r="E11" s="41" t="s">
        <v>52</v>
      </c>
    </row>
    <row r="12" spans="1:20" x14ac:dyDescent="0.2">
      <c r="A12" s="37" t="s">
        <v>58</v>
      </c>
      <c r="E12" s="42" t="s">
        <v>52</v>
      </c>
    </row>
    <row r="13" spans="1:20" ht="89.25" x14ac:dyDescent="0.2">
      <c r="A13" t="s">
        <v>59</v>
      </c>
      <c r="E13" s="41" t="s">
        <v>682</v>
      </c>
    </row>
    <row r="14" spans="1:20" x14ac:dyDescent="0.2">
      <c r="A14" t="s">
        <v>49</v>
      </c>
      <c r="B14" s="36" t="s">
        <v>27</v>
      </c>
      <c r="C14" s="36" t="s">
        <v>683</v>
      </c>
      <c r="D14" s="37" t="s">
        <v>52</v>
      </c>
      <c r="E14" s="13" t="s">
        <v>684</v>
      </c>
      <c r="F14" s="38" t="s">
        <v>86</v>
      </c>
      <c r="G14" s="39">
        <v>3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67</v>
      </c>
      <c r="O14">
        <f>(M14*21)/100</f>
        <v>0</v>
      </c>
      <c r="P14" t="s">
        <v>27</v>
      </c>
    </row>
    <row r="15" spans="1:20" x14ac:dyDescent="0.2">
      <c r="A15" s="37" t="s">
        <v>56</v>
      </c>
      <c r="E15" s="41" t="s">
        <v>52</v>
      </c>
    </row>
    <row r="16" spans="1:20" x14ac:dyDescent="0.2">
      <c r="A16" s="37" t="s">
        <v>58</v>
      </c>
      <c r="E16" s="42" t="s">
        <v>52</v>
      </c>
    </row>
    <row r="17" spans="1:16" ht="102" x14ac:dyDescent="0.2">
      <c r="A17" t="s">
        <v>59</v>
      </c>
      <c r="E17" s="41" t="s">
        <v>685</v>
      </c>
    </row>
    <row r="18" spans="1:16" x14ac:dyDescent="0.2">
      <c r="A18" t="s">
        <v>49</v>
      </c>
      <c r="B18" s="36" t="s">
        <v>26</v>
      </c>
      <c r="C18" s="36" t="s">
        <v>686</v>
      </c>
      <c r="D18" s="37" t="s">
        <v>52</v>
      </c>
      <c r="E18" s="13" t="s">
        <v>687</v>
      </c>
      <c r="F18" s="38" t="s">
        <v>86</v>
      </c>
      <c r="G18" s="39">
        <v>5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67</v>
      </c>
      <c r="O18">
        <f>(M18*21)/100</f>
        <v>0</v>
      </c>
      <c r="P18" t="s">
        <v>27</v>
      </c>
    </row>
    <row r="19" spans="1:16" x14ac:dyDescent="0.2">
      <c r="A19" s="37" t="s">
        <v>56</v>
      </c>
      <c r="E19" s="41" t="s">
        <v>52</v>
      </c>
    </row>
    <row r="20" spans="1:16" x14ac:dyDescent="0.2">
      <c r="A20" s="37" t="s">
        <v>58</v>
      </c>
      <c r="E20" s="42" t="s">
        <v>52</v>
      </c>
    </row>
    <row r="21" spans="1:16" ht="102" x14ac:dyDescent="0.2">
      <c r="A21" t="s">
        <v>59</v>
      </c>
      <c r="E21" s="41" t="s">
        <v>685</v>
      </c>
    </row>
    <row r="22" spans="1:16" x14ac:dyDescent="0.2">
      <c r="A22" t="s">
        <v>49</v>
      </c>
      <c r="B22" s="36" t="s">
        <v>76</v>
      </c>
      <c r="C22" s="36" t="s">
        <v>688</v>
      </c>
      <c r="D22" s="37" t="s">
        <v>52</v>
      </c>
      <c r="E22" s="13" t="s">
        <v>689</v>
      </c>
      <c r="F22" s="38" t="s">
        <v>86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67</v>
      </c>
      <c r="O22">
        <f>(M22*21)/100</f>
        <v>0</v>
      </c>
      <c r="P22" t="s">
        <v>27</v>
      </c>
    </row>
    <row r="23" spans="1:16" x14ac:dyDescent="0.2">
      <c r="A23" s="37" t="s">
        <v>56</v>
      </c>
      <c r="E23" s="41" t="s">
        <v>52</v>
      </c>
    </row>
    <row r="24" spans="1:16" x14ac:dyDescent="0.2">
      <c r="A24" s="37" t="s">
        <v>58</v>
      </c>
      <c r="E24" s="42" t="s">
        <v>52</v>
      </c>
    </row>
    <row r="25" spans="1:16" ht="102" x14ac:dyDescent="0.2">
      <c r="A25" t="s">
        <v>59</v>
      </c>
      <c r="E25" s="41" t="s">
        <v>685</v>
      </c>
    </row>
    <row r="26" spans="1:16" x14ac:dyDescent="0.2">
      <c r="A26" t="s">
        <v>49</v>
      </c>
      <c r="B26" s="36" t="s">
        <v>80</v>
      </c>
      <c r="C26" s="36" t="s">
        <v>690</v>
      </c>
      <c r="D26" s="37" t="s">
        <v>52</v>
      </c>
      <c r="E26" s="13" t="s">
        <v>691</v>
      </c>
      <c r="F26" s="38" t="s">
        <v>86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67</v>
      </c>
      <c r="O26">
        <f>(M26*21)/100</f>
        <v>0</v>
      </c>
      <c r="P26" t="s">
        <v>27</v>
      </c>
    </row>
    <row r="27" spans="1:16" x14ac:dyDescent="0.2">
      <c r="A27" s="37" t="s">
        <v>56</v>
      </c>
      <c r="E27" s="41" t="s">
        <v>52</v>
      </c>
    </row>
    <row r="28" spans="1:16" x14ac:dyDescent="0.2">
      <c r="A28" s="37" t="s">
        <v>58</v>
      </c>
      <c r="E28" s="42" t="s">
        <v>52</v>
      </c>
    </row>
    <row r="29" spans="1:16" ht="102" x14ac:dyDescent="0.2">
      <c r="A29" t="s">
        <v>59</v>
      </c>
      <c r="E29" s="41" t="s">
        <v>685</v>
      </c>
    </row>
    <row r="30" spans="1:16" ht="25.5" x14ac:dyDescent="0.2">
      <c r="A30" t="s">
        <v>49</v>
      </c>
      <c r="B30" s="36" t="s">
        <v>83</v>
      </c>
      <c r="C30" s="36" t="s">
        <v>692</v>
      </c>
      <c r="D30" s="37" t="s">
        <v>52</v>
      </c>
      <c r="E30" s="13" t="s">
        <v>693</v>
      </c>
      <c r="F30" s="38" t="s">
        <v>95</v>
      </c>
      <c r="G30" s="39">
        <v>1630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67</v>
      </c>
      <c r="O30">
        <f>(M30*21)/100</f>
        <v>0</v>
      </c>
      <c r="P30" t="s">
        <v>27</v>
      </c>
    </row>
    <row r="31" spans="1:16" x14ac:dyDescent="0.2">
      <c r="A31" s="37" t="s">
        <v>56</v>
      </c>
      <c r="E31" s="41" t="s">
        <v>52</v>
      </c>
    </row>
    <row r="32" spans="1:16" x14ac:dyDescent="0.2">
      <c r="A32" s="37" t="s">
        <v>58</v>
      </c>
      <c r="E32" s="42" t="s">
        <v>52</v>
      </c>
    </row>
    <row r="33" spans="1:16" ht="89.25" x14ac:dyDescent="0.2">
      <c r="A33" t="s">
        <v>59</v>
      </c>
      <c r="E33" s="41" t="s">
        <v>694</v>
      </c>
    </row>
    <row r="34" spans="1:16" x14ac:dyDescent="0.2">
      <c r="A34" t="s">
        <v>49</v>
      </c>
      <c r="B34" s="36" t="s">
        <v>88</v>
      </c>
      <c r="C34" s="36" t="s">
        <v>695</v>
      </c>
      <c r="D34" s="37" t="s">
        <v>52</v>
      </c>
      <c r="E34" s="13" t="s">
        <v>696</v>
      </c>
      <c r="F34" s="38" t="s">
        <v>95</v>
      </c>
      <c r="G34" s="39">
        <v>20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67</v>
      </c>
      <c r="O34">
        <f>(M34*21)/100</f>
        <v>0</v>
      </c>
      <c r="P34" t="s">
        <v>27</v>
      </c>
    </row>
    <row r="35" spans="1:16" x14ac:dyDescent="0.2">
      <c r="A35" s="37" t="s">
        <v>56</v>
      </c>
      <c r="E35" s="41" t="s">
        <v>52</v>
      </c>
    </row>
    <row r="36" spans="1:16" x14ac:dyDescent="0.2">
      <c r="A36" s="37" t="s">
        <v>58</v>
      </c>
      <c r="E36" s="42" t="s">
        <v>52</v>
      </c>
    </row>
    <row r="37" spans="1:16" ht="89.25" x14ac:dyDescent="0.2">
      <c r="A37" t="s">
        <v>59</v>
      </c>
      <c r="E37" s="41" t="s">
        <v>694</v>
      </c>
    </row>
    <row r="38" spans="1:16" ht="25.5" x14ac:dyDescent="0.2">
      <c r="A38" t="s">
        <v>49</v>
      </c>
      <c r="B38" s="36" t="s">
        <v>92</v>
      </c>
      <c r="C38" s="36" t="s">
        <v>697</v>
      </c>
      <c r="D38" s="37" t="s">
        <v>52</v>
      </c>
      <c r="E38" s="13" t="s">
        <v>698</v>
      </c>
      <c r="F38" s="38" t="s">
        <v>86</v>
      </c>
      <c r="G38" s="39">
        <v>2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67</v>
      </c>
      <c r="O38">
        <f>(M38*21)/100</f>
        <v>0</v>
      </c>
      <c r="P38" t="s">
        <v>27</v>
      </c>
    </row>
    <row r="39" spans="1:16" x14ac:dyDescent="0.2">
      <c r="A39" s="37" t="s">
        <v>56</v>
      </c>
      <c r="E39" s="41" t="s">
        <v>52</v>
      </c>
    </row>
    <row r="40" spans="1:16" x14ac:dyDescent="0.2">
      <c r="A40" s="37" t="s">
        <v>58</v>
      </c>
      <c r="E40" s="42" t="s">
        <v>52</v>
      </c>
    </row>
    <row r="41" spans="1:16" ht="102" x14ac:dyDescent="0.2">
      <c r="A41" t="s">
        <v>59</v>
      </c>
      <c r="E41" s="41" t="s">
        <v>699</v>
      </c>
    </row>
    <row r="42" spans="1:16" ht="25.5" x14ac:dyDescent="0.2">
      <c r="A42" t="s">
        <v>49</v>
      </c>
      <c r="B42" s="36" t="s">
        <v>61</v>
      </c>
      <c r="C42" s="36" t="s">
        <v>700</v>
      </c>
      <c r="D42" s="37" t="s">
        <v>52</v>
      </c>
      <c r="E42" s="13" t="s">
        <v>701</v>
      </c>
      <c r="F42" s="38" t="s">
        <v>86</v>
      </c>
      <c r="G42" s="39">
        <v>1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67</v>
      </c>
      <c r="O42">
        <f>(M42*21)/100</f>
        <v>0</v>
      </c>
      <c r="P42" t="s">
        <v>27</v>
      </c>
    </row>
    <row r="43" spans="1:16" x14ac:dyDescent="0.2">
      <c r="A43" s="37" t="s">
        <v>56</v>
      </c>
      <c r="E43" s="41" t="s">
        <v>52</v>
      </c>
    </row>
    <row r="44" spans="1:16" x14ac:dyDescent="0.2">
      <c r="A44" s="37" t="s">
        <v>58</v>
      </c>
      <c r="E44" s="42" t="s">
        <v>52</v>
      </c>
    </row>
    <row r="45" spans="1:16" ht="102" x14ac:dyDescent="0.2">
      <c r="A45" t="s">
        <v>59</v>
      </c>
      <c r="E45" s="41" t="s">
        <v>699</v>
      </c>
    </row>
    <row r="46" spans="1:16" ht="25.5" x14ac:dyDescent="0.2">
      <c r="A46" t="s">
        <v>49</v>
      </c>
      <c r="B46" s="36" t="s">
        <v>100</v>
      </c>
      <c r="C46" s="36" t="s">
        <v>702</v>
      </c>
      <c r="D46" s="37" t="s">
        <v>52</v>
      </c>
      <c r="E46" s="13" t="s">
        <v>703</v>
      </c>
      <c r="F46" s="38" t="s">
        <v>86</v>
      </c>
      <c r="G46" s="39">
        <v>3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67</v>
      </c>
      <c r="O46">
        <f>(M46*21)/100</f>
        <v>0</v>
      </c>
      <c r="P46" t="s">
        <v>27</v>
      </c>
    </row>
    <row r="47" spans="1:16" x14ac:dyDescent="0.2">
      <c r="A47" s="37" t="s">
        <v>56</v>
      </c>
      <c r="E47" s="41" t="s">
        <v>52</v>
      </c>
    </row>
    <row r="48" spans="1:16" x14ac:dyDescent="0.2">
      <c r="A48" s="37" t="s">
        <v>58</v>
      </c>
      <c r="E48" s="42" t="s">
        <v>52</v>
      </c>
    </row>
    <row r="49" spans="1:16" ht="102" x14ac:dyDescent="0.2">
      <c r="A49" t="s">
        <v>59</v>
      </c>
      <c r="E49" s="41" t="s">
        <v>699</v>
      </c>
    </row>
    <row r="50" spans="1:16" ht="25.5" x14ac:dyDescent="0.2">
      <c r="A50" t="s">
        <v>49</v>
      </c>
      <c r="B50" s="36" t="s">
        <v>104</v>
      </c>
      <c r="C50" s="36" t="s">
        <v>251</v>
      </c>
      <c r="D50" s="37" t="s">
        <v>52</v>
      </c>
      <c r="E50" s="13" t="s">
        <v>252</v>
      </c>
      <c r="F50" s="38" t="s">
        <v>86</v>
      </c>
      <c r="G50" s="39">
        <v>1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67</v>
      </c>
      <c r="O50">
        <f>(M50*21)/100</f>
        <v>0</v>
      </c>
      <c r="P50" t="s">
        <v>27</v>
      </c>
    </row>
    <row r="51" spans="1:16" x14ac:dyDescent="0.2">
      <c r="A51" s="37" t="s">
        <v>56</v>
      </c>
      <c r="E51" s="41" t="s">
        <v>52</v>
      </c>
    </row>
    <row r="52" spans="1:16" x14ac:dyDescent="0.2">
      <c r="A52" s="37" t="s">
        <v>58</v>
      </c>
      <c r="E52" s="42" t="s">
        <v>52</v>
      </c>
    </row>
    <row r="53" spans="1:16" ht="114.75" x14ac:dyDescent="0.2">
      <c r="A53" t="s">
        <v>59</v>
      </c>
      <c r="E53" s="41" t="s">
        <v>704</v>
      </c>
    </row>
    <row r="54" spans="1:16" x14ac:dyDescent="0.2">
      <c r="A54" t="s">
        <v>49</v>
      </c>
      <c r="B54" s="36" t="s">
        <v>108</v>
      </c>
      <c r="C54" s="36" t="s">
        <v>705</v>
      </c>
      <c r="D54" s="37" t="s">
        <v>52</v>
      </c>
      <c r="E54" s="13" t="s">
        <v>706</v>
      </c>
      <c r="F54" s="38" t="s">
        <v>95</v>
      </c>
      <c r="G54" s="39">
        <v>45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67</v>
      </c>
      <c r="O54">
        <f>(M54*21)/100</f>
        <v>0</v>
      </c>
      <c r="P54" t="s">
        <v>27</v>
      </c>
    </row>
    <row r="55" spans="1:16" x14ac:dyDescent="0.2">
      <c r="A55" s="37" t="s">
        <v>56</v>
      </c>
      <c r="E55" s="41" t="s">
        <v>52</v>
      </c>
    </row>
    <row r="56" spans="1:16" x14ac:dyDescent="0.2">
      <c r="A56" s="37" t="s">
        <v>58</v>
      </c>
      <c r="E56" s="42" t="s">
        <v>52</v>
      </c>
    </row>
    <row r="57" spans="1:16" ht="102" x14ac:dyDescent="0.2">
      <c r="A57" t="s">
        <v>59</v>
      </c>
      <c r="E57" s="41" t="s">
        <v>707</v>
      </c>
    </row>
    <row r="58" spans="1:16" x14ac:dyDescent="0.2">
      <c r="A58" t="s">
        <v>49</v>
      </c>
      <c r="B58" s="36" t="s">
        <v>113</v>
      </c>
      <c r="C58" s="36" t="s">
        <v>708</v>
      </c>
      <c r="D58" s="37" t="s">
        <v>52</v>
      </c>
      <c r="E58" s="13" t="s">
        <v>709</v>
      </c>
      <c r="F58" s="38" t="s">
        <v>95</v>
      </c>
      <c r="G58" s="39">
        <v>45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67</v>
      </c>
      <c r="O58">
        <f>(M58*21)/100</f>
        <v>0</v>
      </c>
      <c r="P58" t="s">
        <v>27</v>
      </c>
    </row>
    <row r="59" spans="1:16" x14ac:dyDescent="0.2">
      <c r="A59" s="37" t="s">
        <v>56</v>
      </c>
      <c r="E59" s="41" t="s">
        <v>52</v>
      </c>
    </row>
    <row r="60" spans="1:16" x14ac:dyDescent="0.2">
      <c r="A60" s="37" t="s">
        <v>58</v>
      </c>
      <c r="E60" s="42" t="s">
        <v>52</v>
      </c>
    </row>
    <row r="61" spans="1:16" ht="76.5" x14ac:dyDescent="0.2">
      <c r="A61" t="s">
        <v>59</v>
      </c>
      <c r="E61" s="41" t="s">
        <v>710</v>
      </c>
    </row>
    <row r="62" spans="1:16" x14ac:dyDescent="0.2">
      <c r="A62" t="s">
        <v>49</v>
      </c>
      <c r="B62" s="36" t="s">
        <v>117</v>
      </c>
      <c r="C62" s="36" t="s">
        <v>711</v>
      </c>
      <c r="D62" s="37" t="s">
        <v>52</v>
      </c>
      <c r="E62" s="13" t="s">
        <v>712</v>
      </c>
      <c r="F62" s="38" t="s">
        <v>95</v>
      </c>
      <c r="G62" s="39">
        <v>968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67</v>
      </c>
      <c r="O62">
        <f>(M62*21)/100</f>
        <v>0</v>
      </c>
      <c r="P62" t="s">
        <v>27</v>
      </c>
    </row>
    <row r="63" spans="1:16" x14ac:dyDescent="0.2">
      <c r="A63" s="37" t="s">
        <v>56</v>
      </c>
      <c r="E63" s="41" t="s">
        <v>52</v>
      </c>
    </row>
    <row r="64" spans="1:16" x14ac:dyDescent="0.2">
      <c r="A64" s="37" t="s">
        <v>58</v>
      </c>
      <c r="E64" s="42" t="s">
        <v>52</v>
      </c>
    </row>
    <row r="65" spans="1:16" ht="140.25" x14ac:dyDescent="0.2">
      <c r="A65" t="s">
        <v>59</v>
      </c>
      <c r="E65" s="41" t="s">
        <v>713</v>
      </c>
    </row>
    <row r="66" spans="1:16" x14ac:dyDescent="0.2">
      <c r="A66" t="s">
        <v>49</v>
      </c>
      <c r="B66" s="36" t="s">
        <v>121</v>
      </c>
      <c r="C66" s="36" t="s">
        <v>714</v>
      </c>
      <c r="D66" s="37" t="s">
        <v>52</v>
      </c>
      <c r="E66" s="13" t="s">
        <v>715</v>
      </c>
      <c r="F66" s="38" t="s">
        <v>86</v>
      </c>
      <c r="G66" s="39">
        <v>2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67</v>
      </c>
      <c r="O66">
        <f>(M66*21)/100</f>
        <v>0</v>
      </c>
      <c r="P66" t="s">
        <v>27</v>
      </c>
    </row>
    <row r="67" spans="1:16" x14ac:dyDescent="0.2">
      <c r="A67" s="37" t="s">
        <v>56</v>
      </c>
      <c r="E67" s="41" t="s">
        <v>52</v>
      </c>
    </row>
    <row r="68" spans="1:16" x14ac:dyDescent="0.2">
      <c r="A68" s="37" t="s">
        <v>58</v>
      </c>
      <c r="E68" s="42" t="s">
        <v>52</v>
      </c>
    </row>
    <row r="69" spans="1:16" ht="102" x14ac:dyDescent="0.2">
      <c r="A69" t="s">
        <v>59</v>
      </c>
      <c r="E69" s="41" t="s">
        <v>716</v>
      </c>
    </row>
    <row r="70" spans="1:16" x14ac:dyDescent="0.2">
      <c r="A70" t="s">
        <v>49</v>
      </c>
      <c r="B70" s="36" t="s">
        <v>125</v>
      </c>
      <c r="C70" s="36" t="s">
        <v>717</v>
      </c>
      <c r="D70" s="37" t="s">
        <v>52</v>
      </c>
      <c r="E70" s="13" t="s">
        <v>718</v>
      </c>
      <c r="F70" s="38" t="s">
        <v>95</v>
      </c>
      <c r="G70" s="39">
        <v>30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67</v>
      </c>
      <c r="O70">
        <f>(M70*21)/100</f>
        <v>0</v>
      </c>
      <c r="P70" t="s">
        <v>27</v>
      </c>
    </row>
    <row r="71" spans="1:16" x14ac:dyDescent="0.2">
      <c r="A71" s="37" t="s">
        <v>56</v>
      </c>
      <c r="E71" s="41" t="s">
        <v>52</v>
      </c>
    </row>
    <row r="72" spans="1:16" x14ac:dyDescent="0.2">
      <c r="A72" s="37" t="s">
        <v>58</v>
      </c>
      <c r="E72" s="42" t="s">
        <v>52</v>
      </c>
    </row>
    <row r="73" spans="1:16" ht="127.5" x14ac:dyDescent="0.2">
      <c r="A73" t="s">
        <v>59</v>
      </c>
      <c r="E73" s="41" t="s">
        <v>719</v>
      </c>
    </row>
    <row r="74" spans="1:16" x14ac:dyDescent="0.2">
      <c r="A74" t="s">
        <v>49</v>
      </c>
      <c r="B74" s="36" t="s">
        <v>129</v>
      </c>
      <c r="C74" s="36" t="s">
        <v>720</v>
      </c>
      <c r="D74" s="37" t="s">
        <v>52</v>
      </c>
      <c r="E74" s="13" t="s">
        <v>721</v>
      </c>
      <c r="F74" s="38" t="s">
        <v>95</v>
      </c>
      <c r="G74" s="39">
        <v>7</v>
      </c>
      <c r="H74" s="38">
        <v>0</v>
      </c>
      <c r="I74" s="38">
        <f>ROUND(G74*H74,6)</f>
        <v>0</v>
      </c>
      <c r="L74" s="40">
        <v>0</v>
      </c>
      <c r="M74" s="34">
        <f>ROUND(ROUND(L74,2)*ROUND(G74,3),2)</f>
        <v>0</v>
      </c>
      <c r="N74" s="38" t="s">
        <v>67</v>
      </c>
      <c r="O74">
        <f>(M74*21)/100</f>
        <v>0</v>
      </c>
      <c r="P74" t="s">
        <v>27</v>
      </c>
    </row>
    <row r="75" spans="1:16" x14ac:dyDescent="0.2">
      <c r="A75" s="37" t="s">
        <v>56</v>
      </c>
      <c r="E75" s="41" t="s">
        <v>52</v>
      </c>
    </row>
    <row r="76" spans="1:16" x14ac:dyDescent="0.2">
      <c r="A76" s="37" t="s">
        <v>58</v>
      </c>
      <c r="E76" s="42" t="s">
        <v>52</v>
      </c>
    </row>
    <row r="77" spans="1:16" ht="102" x14ac:dyDescent="0.2">
      <c r="A77" t="s">
        <v>59</v>
      </c>
      <c r="E77" s="41" t="s">
        <v>722</v>
      </c>
    </row>
    <row r="78" spans="1:16" x14ac:dyDescent="0.2">
      <c r="A78" t="s">
        <v>49</v>
      </c>
      <c r="B78" s="36" t="s">
        <v>418</v>
      </c>
      <c r="C78" s="36" t="s">
        <v>723</v>
      </c>
      <c r="D78" s="37" t="s">
        <v>52</v>
      </c>
      <c r="E78" s="13" t="s">
        <v>724</v>
      </c>
      <c r="F78" s="38" t="s">
        <v>95</v>
      </c>
      <c r="G78" s="39">
        <v>3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67</v>
      </c>
      <c r="O78">
        <f>(M78*21)/100</f>
        <v>0</v>
      </c>
      <c r="P78" t="s">
        <v>27</v>
      </c>
    </row>
    <row r="79" spans="1:16" x14ac:dyDescent="0.2">
      <c r="A79" s="37" t="s">
        <v>56</v>
      </c>
      <c r="E79" s="41" t="s">
        <v>52</v>
      </c>
    </row>
    <row r="80" spans="1:16" x14ac:dyDescent="0.2">
      <c r="A80" s="37" t="s">
        <v>58</v>
      </c>
      <c r="E80" s="42" t="s">
        <v>52</v>
      </c>
    </row>
    <row r="81" spans="1:16" ht="102" x14ac:dyDescent="0.2">
      <c r="A81" t="s">
        <v>59</v>
      </c>
      <c r="E81" s="41" t="s">
        <v>722</v>
      </c>
    </row>
    <row r="82" spans="1:16" x14ac:dyDescent="0.2">
      <c r="A82" t="s">
        <v>49</v>
      </c>
      <c r="B82" s="36" t="s">
        <v>132</v>
      </c>
      <c r="C82" s="36" t="s">
        <v>725</v>
      </c>
      <c r="D82" s="37" t="s">
        <v>52</v>
      </c>
      <c r="E82" s="13" t="s">
        <v>726</v>
      </c>
      <c r="F82" s="38" t="s">
        <v>86</v>
      </c>
      <c r="G82" s="39">
        <v>6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67</v>
      </c>
      <c r="O82">
        <f>(M82*21)/100</f>
        <v>0</v>
      </c>
      <c r="P82" t="s">
        <v>27</v>
      </c>
    </row>
    <row r="83" spans="1:16" x14ac:dyDescent="0.2">
      <c r="A83" s="37" t="s">
        <v>56</v>
      </c>
      <c r="E83" s="41" t="s">
        <v>52</v>
      </c>
    </row>
    <row r="84" spans="1:16" x14ac:dyDescent="0.2">
      <c r="A84" s="37" t="s">
        <v>58</v>
      </c>
      <c r="E84" s="42" t="s">
        <v>52</v>
      </c>
    </row>
    <row r="85" spans="1:16" ht="102" x14ac:dyDescent="0.2">
      <c r="A85" t="s">
        <v>59</v>
      </c>
      <c r="E85" s="41" t="s">
        <v>727</v>
      </c>
    </row>
    <row r="86" spans="1:16" x14ac:dyDescent="0.2">
      <c r="A86" t="s">
        <v>49</v>
      </c>
      <c r="B86" s="36" t="s">
        <v>136</v>
      </c>
      <c r="C86" s="36" t="s">
        <v>728</v>
      </c>
      <c r="D86" s="37" t="s">
        <v>52</v>
      </c>
      <c r="E86" s="13" t="s">
        <v>729</v>
      </c>
      <c r="F86" s="38" t="s">
        <v>86</v>
      </c>
      <c r="G86" s="39">
        <v>1</v>
      </c>
      <c r="H86" s="38">
        <v>0</v>
      </c>
      <c r="I86" s="38">
        <f>ROUND(G86*H86,6)</f>
        <v>0</v>
      </c>
      <c r="L86" s="40">
        <v>0</v>
      </c>
      <c r="M86" s="34">
        <f>ROUND(ROUND(L86,2)*ROUND(G86,3),2)</f>
        <v>0</v>
      </c>
      <c r="N86" s="38" t="s">
        <v>67</v>
      </c>
      <c r="O86">
        <f>(M86*21)/100</f>
        <v>0</v>
      </c>
      <c r="P86" t="s">
        <v>27</v>
      </c>
    </row>
    <row r="87" spans="1:16" x14ac:dyDescent="0.2">
      <c r="A87" s="37" t="s">
        <v>56</v>
      </c>
      <c r="E87" s="41" t="s">
        <v>52</v>
      </c>
    </row>
    <row r="88" spans="1:16" x14ac:dyDescent="0.2">
      <c r="A88" s="37" t="s">
        <v>58</v>
      </c>
      <c r="E88" s="42" t="s">
        <v>52</v>
      </c>
    </row>
    <row r="89" spans="1:16" ht="76.5" x14ac:dyDescent="0.2">
      <c r="A89" t="s">
        <v>59</v>
      </c>
      <c r="E89" s="41" t="s">
        <v>730</v>
      </c>
    </row>
    <row r="90" spans="1:16" x14ac:dyDescent="0.2">
      <c r="A90" t="s">
        <v>49</v>
      </c>
      <c r="B90" s="36" t="s">
        <v>432</v>
      </c>
      <c r="C90" s="36" t="s">
        <v>731</v>
      </c>
      <c r="D90" s="37" t="s">
        <v>52</v>
      </c>
      <c r="E90" s="13" t="s">
        <v>732</v>
      </c>
      <c r="F90" s="38" t="s">
        <v>86</v>
      </c>
      <c r="G90" s="39">
        <v>1</v>
      </c>
      <c r="H90" s="38">
        <v>0</v>
      </c>
      <c r="I90" s="38">
        <f>ROUND(G90*H90,6)</f>
        <v>0</v>
      </c>
      <c r="L90" s="40">
        <v>0</v>
      </c>
      <c r="M90" s="34">
        <f>ROUND(ROUND(L90,2)*ROUND(G90,3),2)</f>
        <v>0</v>
      </c>
      <c r="N90" s="38" t="s">
        <v>67</v>
      </c>
      <c r="O90">
        <f>(M90*21)/100</f>
        <v>0</v>
      </c>
      <c r="P90" t="s">
        <v>27</v>
      </c>
    </row>
    <row r="91" spans="1:16" x14ac:dyDescent="0.2">
      <c r="A91" s="37" t="s">
        <v>56</v>
      </c>
      <c r="E91" s="41" t="s">
        <v>52</v>
      </c>
    </row>
    <row r="92" spans="1:16" x14ac:dyDescent="0.2">
      <c r="A92" s="37" t="s">
        <v>58</v>
      </c>
      <c r="E92" s="42" t="s">
        <v>52</v>
      </c>
    </row>
    <row r="93" spans="1:16" ht="76.5" x14ac:dyDescent="0.2">
      <c r="A93" t="s">
        <v>59</v>
      </c>
      <c r="E93" s="41" t="s">
        <v>730</v>
      </c>
    </row>
    <row r="94" spans="1:16" x14ac:dyDescent="0.2">
      <c r="A94" t="s">
        <v>46</v>
      </c>
      <c r="C94" s="33" t="s">
        <v>63</v>
      </c>
      <c r="E94" s="35" t="s">
        <v>352</v>
      </c>
      <c r="J94" s="34">
        <f>0</f>
        <v>0</v>
      </c>
      <c r="K94" s="34">
        <f>0</f>
        <v>0</v>
      </c>
      <c r="L94" s="34">
        <f>0+L95+L99+L103</f>
        <v>0</v>
      </c>
      <c r="M94" s="34">
        <f>0+M95+M99+M103</f>
        <v>0</v>
      </c>
    </row>
    <row r="95" spans="1:16" x14ac:dyDescent="0.2">
      <c r="A95" t="s">
        <v>49</v>
      </c>
      <c r="B95" s="36" t="s">
        <v>140</v>
      </c>
      <c r="C95" s="36" t="s">
        <v>733</v>
      </c>
      <c r="D95" s="37" t="s">
        <v>52</v>
      </c>
      <c r="E95" s="13" t="s">
        <v>734</v>
      </c>
      <c r="F95" s="38" t="s">
        <v>71</v>
      </c>
      <c r="G95" s="39">
        <v>245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67</v>
      </c>
      <c r="O95">
        <f>(M95*21)/100</f>
        <v>0</v>
      </c>
      <c r="P95" t="s">
        <v>27</v>
      </c>
    </row>
    <row r="96" spans="1:16" x14ac:dyDescent="0.2">
      <c r="A96" s="37" t="s">
        <v>56</v>
      </c>
      <c r="E96" s="41" t="s">
        <v>52</v>
      </c>
    </row>
    <row r="97" spans="1:16" x14ac:dyDescent="0.2">
      <c r="A97" s="37" t="s">
        <v>58</v>
      </c>
      <c r="E97" s="42" t="s">
        <v>52</v>
      </c>
    </row>
    <row r="98" spans="1:16" ht="318.75" x14ac:dyDescent="0.2">
      <c r="A98" t="s">
        <v>59</v>
      </c>
      <c r="E98" s="41" t="s">
        <v>735</v>
      </c>
    </row>
    <row r="99" spans="1:16" x14ac:dyDescent="0.2">
      <c r="A99" t="s">
        <v>49</v>
      </c>
      <c r="B99" s="36" t="s">
        <v>144</v>
      </c>
      <c r="C99" s="36" t="s">
        <v>73</v>
      </c>
      <c r="D99" s="37" t="s">
        <v>52</v>
      </c>
      <c r="E99" s="13" t="s">
        <v>74</v>
      </c>
      <c r="F99" s="38" t="s">
        <v>71</v>
      </c>
      <c r="G99" s="39">
        <v>245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67</v>
      </c>
      <c r="O99">
        <f>(M99*21)/100</f>
        <v>0</v>
      </c>
      <c r="P99" t="s">
        <v>27</v>
      </c>
    </row>
    <row r="100" spans="1:16" x14ac:dyDescent="0.2">
      <c r="A100" s="37" t="s">
        <v>56</v>
      </c>
      <c r="E100" s="41" t="s">
        <v>52</v>
      </c>
    </row>
    <row r="101" spans="1:16" x14ac:dyDescent="0.2">
      <c r="A101" s="37" t="s">
        <v>58</v>
      </c>
      <c r="E101" s="42" t="s">
        <v>52</v>
      </c>
    </row>
    <row r="102" spans="1:16" ht="229.5" x14ac:dyDescent="0.2">
      <c r="A102" t="s">
        <v>59</v>
      </c>
      <c r="E102" s="41" t="s">
        <v>500</v>
      </c>
    </row>
    <row r="103" spans="1:16" x14ac:dyDescent="0.2">
      <c r="A103" t="s">
        <v>49</v>
      </c>
      <c r="B103" s="36" t="s">
        <v>147</v>
      </c>
      <c r="C103" s="36" t="s">
        <v>736</v>
      </c>
      <c r="D103" s="37" t="s">
        <v>52</v>
      </c>
      <c r="E103" s="13" t="s">
        <v>737</v>
      </c>
      <c r="F103" s="38" t="s">
        <v>95</v>
      </c>
      <c r="G103" s="39">
        <v>70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ROUND(ROUND(L103,2)*ROUND(G103,3),2)</f>
        <v>0</v>
      </c>
      <c r="N103" s="38" t="s">
        <v>67</v>
      </c>
      <c r="O103">
        <f>(M103*21)/100</f>
        <v>0</v>
      </c>
      <c r="P103" t="s">
        <v>27</v>
      </c>
    </row>
    <row r="104" spans="1:16" x14ac:dyDescent="0.2">
      <c r="A104" s="37" t="s">
        <v>56</v>
      </c>
      <c r="E104" s="41" t="s">
        <v>52</v>
      </c>
    </row>
    <row r="105" spans="1:16" x14ac:dyDescent="0.2">
      <c r="A105" s="37" t="s">
        <v>58</v>
      </c>
      <c r="E105" s="42" t="s">
        <v>52</v>
      </c>
    </row>
    <row r="106" spans="1:16" ht="25.5" x14ac:dyDescent="0.2">
      <c r="A106" t="s">
        <v>59</v>
      </c>
      <c r="E106" s="41" t="s">
        <v>96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3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738</v>
      </c>
      <c r="M3" s="43">
        <f>Rekapitulace!C22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738</v>
      </c>
      <c r="D4" s="9"/>
      <c r="E4" s="3" t="s">
        <v>739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COUNTIFS(L8:L35,"=0",A8:A35,"P")+COUNTIFS(L8:L35,"",A8:A35,"P")+SUM(Q8:Q35)</f>
        <v>7</v>
      </c>
    </row>
    <row r="8" spans="1:20" x14ac:dyDescent="0.2">
      <c r="A8" t="s">
        <v>44</v>
      </c>
      <c r="C8" s="30" t="s">
        <v>742</v>
      </c>
      <c r="E8" s="32" t="s">
        <v>741</v>
      </c>
      <c r="J8" s="31">
        <f>0+J9+J22</f>
        <v>0</v>
      </c>
      <c r="K8" s="31">
        <f>0+K9+K22</f>
        <v>0</v>
      </c>
      <c r="L8" s="31">
        <f>0+L9+L22</f>
        <v>0</v>
      </c>
      <c r="M8" s="31">
        <f>0+M9+M22</f>
        <v>0</v>
      </c>
    </row>
    <row r="9" spans="1:20" x14ac:dyDescent="0.2">
      <c r="A9" t="s">
        <v>46</v>
      </c>
      <c r="C9" s="33" t="s">
        <v>63</v>
      </c>
      <c r="E9" s="35" t="s">
        <v>743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x14ac:dyDescent="0.2">
      <c r="A10" t="s">
        <v>49</v>
      </c>
      <c r="B10" s="36" t="s">
        <v>63</v>
      </c>
      <c r="C10" s="36" t="s">
        <v>744</v>
      </c>
      <c r="D10" s="37" t="s">
        <v>52</v>
      </c>
      <c r="E10" s="13" t="s">
        <v>745</v>
      </c>
      <c r="F10" s="38" t="s">
        <v>54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746</v>
      </c>
      <c r="O10">
        <f>(M10*21)/100</f>
        <v>0</v>
      </c>
      <c r="P10" t="s">
        <v>27</v>
      </c>
    </row>
    <row r="11" spans="1:20" x14ac:dyDescent="0.2">
      <c r="A11" s="37" t="s">
        <v>56</v>
      </c>
      <c r="E11" s="41" t="s">
        <v>747</v>
      </c>
    </row>
    <row r="12" spans="1:20" x14ac:dyDescent="0.2">
      <c r="A12" s="37" t="s">
        <v>58</v>
      </c>
      <c r="E12" s="42" t="s">
        <v>748</v>
      </c>
    </row>
    <row r="13" spans="1:20" ht="89.25" x14ac:dyDescent="0.2">
      <c r="A13" t="s">
        <v>59</v>
      </c>
      <c r="E13" s="41" t="s">
        <v>749</v>
      </c>
    </row>
    <row r="14" spans="1:20" x14ac:dyDescent="0.2">
      <c r="A14" t="s">
        <v>49</v>
      </c>
      <c r="B14" s="36" t="s">
        <v>27</v>
      </c>
      <c r="C14" s="36" t="s">
        <v>750</v>
      </c>
      <c r="D14" s="37" t="s">
        <v>52</v>
      </c>
      <c r="E14" s="13" t="s">
        <v>751</v>
      </c>
      <c r="F14" s="38" t="s">
        <v>54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746</v>
      </c>
      <c r="O14">
        <f>(M14*21)/100</f>
        <v>0</v>
      </c>
      <c r="P14" t="s">
        <v>27</v>
      </c>
    </row>
    <row r="15" spans="1:20" x14ac:dyDescent="0.2">
      <c r="A15" s="37" t="s">
        <v>56</v>
      </c>
      <c r="E15" s="41" t="s">
        <v>752</v>
      </c>
    </row>
    <row r="16" spans="1:20" x14ac:dyDescent="0.2">
      <c r="A16" s="37" t="s">
        <v>58</v>
      </c>
      <c r="E16" s="42" t="s">
        <v>748</v>
      </c>
    </row>
    <row r="17" spans="1:16" ht="114.75" x14ac:dyDescent="0.2">
      <c r="A17" t="s">
        <v>59</v>
      </c>
      <c r="E17" s="41" t="s">
        <v>753</v>
      </c>
    </row>
    <row r="18" spans="1:16" x14ac:dyDescent="0.2">
      <c r="A18" t="s">
        <v>49</v>
      </c>
      <c r="B18" s="36" t="s">
        <v>26</v>
      </c>
      <c r="C18" s="36" t="s">
        <v>754</v>
      </c>
      <c r="D18" s="37" t="s">
        <v>52</v>
      </c>
      <c r="E18" s="13" t="s">
        <v>755</v>
      </c>
      <c r="F18" s="38" t="s">
        <v>54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746</v>
      </c>
      <c r="O18">
        <f>(M18*21)/100</f>
        <v>0</v>
      </c>
      <c r="P18" t="s">
        <v>27</v>
      </c>
    </row>
    <row r="19" spans="1:16" x14ac:dyDescent="0.2">
      <c r="A19" s="37" t="s">
        <v>56</v>
      </c>
      <c r="E19" s="41" t="s">
        <v>756</v>
      </c>
    </row>
    <row r="20" spans="1:16" x14ac:dyDescent="0.2">
      <c r="A20" s="37" t="s">
        <v>58</v>
      </c>
      <c r="E20" s="42" t="s">
        <v>748</v>
      </c>
    </row>
    <row r="21" spans="1:16" ht="38.25" x14ac:dyDescent="0.2">
      <c r="A21" t="s">
        <v>59</v>
      </c>
      <c r="E21" s="41" t="s">
        <v>757</v>
      </c>
    </row>
    <row r="22" spans="1:16" x14ac:dyDescent="0.2">
      <c r="A22" t="s">
        <v>46</v>
      </c>
      <c r="C22" s="33" t="s">
        <v>27</v>
      </c>
      <c r="E22" s="35" t="s">
        <v>758</v>
      </c>
      <c r="J22" s="34">
        <f>0</f>
        <v>0</v>
      </c>
      <c r="K22" s="34">
        <f>0</f>
        <v>0</v>
      </c>
      <c r="L22" s="34">
        <f>0+L23+L27+L31+L35</f>
        <v>0</v>
      </c>
      <c r="M22" s="34">
        <f>0+M23+M27+M31+M35</f>
        <v>0</v>
      </c>
    </row>
    <row r="23" spans="1:16" x14ac:dyDescent="0.2">
      <c r="A23" t="s">
        <v>49</v>
      </c>
      <c r="B23" s="36" t="s">
        <v>76</v>
      </c>
      <c r="C23" s="36" t="s">
        <v>759</v>
      </c>
      <c r="D23" s="37" t="s">
        <v>52</v>
      </c>
      <c r="E23" s="13" t="s">
        <v>760</v>
      </c>
      <c r="F23" s="38" t="s">
        <v>54</v>
      </c>
      <c r="G23" s="39">
        <v>1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746</v>
      </c>
      <c r="O23">
        <f>(M23*21)/100</f>
        <v>0</v>
      </c>
      <c r="P23" t="s">
        <v>27</v>
      </c>
    </row>
    <row r="24" spans="1:16" x14ac:dyDescent="0.2">
      <c r="A24" s="37" t="s">
        <v>56</v>
      </c>
      <c r="E24" s="41" t="s">
        <v>761</v>
      </c>
    </row>
    <row r="25" spans="1:16" x14ac:dyDescent="0.2">
      <c r="A25" s="37" t="s">
        <v>58</v>
      </c>
      <c r="E25" s="42" t="s">
        <v>748</v>
      </c>
    </row>
    <row r="26" spans="1:16" ht="89.25" x14ac:dyDescent="0.2">
      <c r="A26" t="s">
        <v>59</v>
      </c>
      <c r="E26" s="41" t="s">
        <v>762</v>
      </c>
    </row>
    <row r="27" spans="1:16" x14ac:dyDescent="0.2">
      <c r="A27" t="s">
        <v>49</v>
      </c>
      <c r="B27" s="36" t="s">
        <v>80</v>
      </c>
      <c r="C27" s="36" t="s">
        <v>763</v>
      </c>
      <c r="D27" s="37" t="s">
        <v>52</v>
      </c>
      <c r="E27" s="13" t="s">
        <v>764</v>
      </c>
      <c r="F27" s="38" t="s">
        <v>54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746</v>
      </c>
      <c r="O27">
        <f>(M27*21)/100</f>
        <v>0</v>
      </c>
      <c r="P27" t="s">
        <v>27</v>
      </c>
    </row>
    <row r="28" spans="1:16" x14ac:dyDescent="0.2">
      <c r="A28" s="37" t="s">
        <v>56</v>
      </c>
      <c r="E28" s="41" t="s">
        <v>765</v>
      </c>
    </row>
    <row r="29" spans="1:16" x14ac:dyDescent="0.2">
      <c r="A29" s="37" t="s">
        <v>58</v>
      </c>
      <c r="E29" s="42" t="s">
        <v>748</v>
      </c>
    </row>
    <row r="30" spans="1:16" ht="76.5" x14ac:dyDescent="0.2">
      <c r="A30" t="s">
        <v>59</v>
      </c>
      <c r="E30" s="41" t="s">
        <v>766</v>
      </c>
    </row>
    <row r="31" spans="1:16" x14ac:dyDescent="0.2">
      <c r="A31" t="s">
        <v>49</v>
      </c>
      <c r="B31" s="36" t="s">
        <v>83</v>
      </c>
      <c r="C31" s="36" t="s">
        <v>767</v>
      </c>
      <c r="D31" s="37" t="s">
        <v>52</v>
      </c>
      <c r="E31" s="13" t="s">
        <v>768</v>
      </c>
      <c r="F31" s="38" t="s">
        <v>54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746</v>
      </c>
      <c r="O31">
        <f>(M31*21)/100</f>
        <v>0</v>
      </c>
      <c r="P31" t="s">
        <v>27</v>
      </c>
    </row>
    <row r="32" spans="1:16" x14ac:dyDescent="0.2">
      <c r="A32" s="37" t="s">
        <v>56</v>
      </c>
      <c r="E32" s="41" t="s">
        <v>769</v>
      </c>
    </row>
    <row r="33" spans="1:16" x14ac:dyDescent="0.2">
      <c r="A33" s="37" t="s">
        <v>58</v>
      </c>
      <c r="E33" s="42" t="s">
        <v>770</v>
      </c>
    </row>
    <row r="34" spans="1:16" ht="25.5" x14ac:dyDescent="0.2">
      <c r="A34" t="s">
        <v>59</v>
      </c>
      <c r="E34" s="41" t="s">
        <v>771</v>
      </c>
    </row>
    <row r="35" spans="1:16" x14ac:dyDescent="0.2">
      <c r="A35" t="s">
        <v>49</v>
      </c>
      <c r="B35" s="36" t="s">
        <v>88</v>
      </c>
      <c r="C35" s="36" t="s">
        <v>772</v>
      </c>
      <c r="D35" s="37" t="s">
        <v>52</v>
      </c>
      <c r="E35" s="13" t="s">
        <v>773</v>
      </c>
      <c r="F35" s="38" t="s">
        <v>54</v>
      </c>
      <c r="G35" s="39">
        <v>1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746</v>
      </c>
      <c r="O35">
        <f>(M35*21)/100</f>
        <v>0</v>
      </c>
      <c r="P35" t="s">
        <v>27</v>
      </c>
    </row>
    <row r="36" spans="1:16" x14ac:dyDescent="0.2">
      <c r="A36" s="37" t="s">
        <v>56</v>
      </c>
      <c r="E36" s="41" t="s">
        <v>774</v>
      </c>
    </row>
    <row r="37" spans="1:16" x14ac:dyDescent="0.2">
      <c r="A37" s="37" t="s">
        <v>58</v>
      </c>
      <c r="E37" s="42" t="s">
        <v>748</v>
      </c>
    </row>
    <row r="38" spans="1:16" ht="25.5" x14ac:dyDescent="0.2">
      <c r="A38" t="s">
        <v>59</v>
      </c>
      <c r="E38" s="41" t="s">
        <v>775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Rekapitulace</vt:lpstr>
      <vt:lpstr>PS 11-01-31</vt:lpstr>
      <vt:lpstr>SO 11-00-01</vt:lpstr>
      <vt:lpstr>SO 11-13-01</vt:lpstr>
      <vt:lpstr>SO 11-21-01</vt:lpstr>
      <vt:lpstr>SO 11-21-02</vt:lpstr>
      <vt:lpstr>SO 11-21-03</vt:lpstr>
      <vt:lpstr>SO 11-86-01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Jungová Kateřina</dc:creator>
  <cp:keywords/>
  <dc:description/>
  <cp:lastModifiedBy>Jungová Kateřina</cp:lastModifiedBy>
  <dcterms:created xsi:type="dcterms:W3CDTF">2023-06-19T07:12:54Z</dcterms:created>
  <dcterms:modified xsi:type="dcterms:W3CDTF">2023-06-19T07:12:54Z</dcterms:modified>
  <cp:category/>
  <cp:contentStatus/>
</cp:coreProperties>
</file>